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kidor\Ekonomi\"/>
    </mc:Choice>
  </mc:AlternateContent>
  <bookViews>
    <workbookView xWindow="120" yWindow="15" windowWidth="18960" windowHeight="11325" activeTab="1"/>
  </bookViews>
  <sheets>
    <sheet name="2018" sheetId="1" r:id="rId1"/>
    <sheet name="2019" sheetId="2" r:id="rId2"/>
  </sheets>
  <calcPr calcId="152511"/>
</workbook>
</file>

<file path=xl/calcChain.xml><?xml version="1.0" encoding="utf-8"?>
<calcChain xmlns="http://schemas.openxmlformats.org/spreadsheetml/2006/main">
  <c r="I35" i="2" l="1"/>
  <c r="J35" i="2"/>
  <c r="K35" i="2"/>
  <c r="L35" i="2"/>
  <c r="M35" i="2"/>
  <c r="E35" i="2"/>
  <c r="F35" i="2"/>
  <c r="G35" i="2"/>
  <c r="D35" i="2"/>
  <c r="M34" i="2"/>
  <c r="E34" i="2"/>
  <c r="M33" i="2"/>
  <c r="E33" i="2"/>
  <c r="M32" i="2"/>
  <c r="E32" i="2"/>
  <c r="M31" i="2"/>
  <c r="E31" i="2"/>
  <c r="M30" i="2"/>
  <c r="E30" i="2"/>
  <c r="M29" i="2"/>
  <c r="E29" i="2"/>
  <c r="M28" i="2"/>
  <c r="E28" i="2"/>
  <c r="M27" i="2"/>
  <c r="E27" i="2"/>
  <c r="L25" i="2"/>
  <c r="J25" i="2"/>
  <c r="K25" i="2"/>
  <c r="I25" i="2"/>
  <c r="G25" i="2"/>
  <c r="F25" i="2"/>
  <c r="D25" i="2"/>
  <c r="M24" i="2"/>
  <c r="E24" i="2"/>
  <c r="M23" i="2"/>
  <c r="E23" i="2"/>
  <c r="M22" i="2"/>
  <c r="E22" i="2"/>
  <c r="M21" i="2"/>
  <c r="E21" i="2"/>
  <c r="M20" i="2"/>
  <c r="E20" i="2"/>
  <c r="M19" i="2"/>
  <c r="E19" i="2"/>
  <c r="M18" i="2"/>
  <c r="E18" i="2"/>
  <c r="M17" i="2"/>
  <c r="E17" i="2"/>
  <c r="M16" i="2"/>
  <c r="E16" i="2"/>
  <c r="G39" i="2" l="1"/>
  <c r="G12" i="2"/>
  <c r="G9" i="2"/>
  <c r="G7" i="2"/>
  <c r="M46" i="2"/>
  <c r="E43" i="2"/>
  <c r="E42" i="2"/>
  <c r="I41" i="2"/>
  <c r="E40" i="2"/>
  <c r="F39" i="2"/>
  <c r="D39" i="2"/>
  <c r="E38" i="2"/>
  <c r="E41" i="2"/>
  <c r="E37" i="2"/>
  <c r="E13" i="2"/>
  <c r="E12" i="2"/>
  <c r="E11" i="2"/>
  <c r="E10" i="2"/>
  <c r="E9" i="2"/>
  <c r="E8" i="2"/>
  <c r="F7" i="2"/>
  <c r="D7" i="2"/>
  <c r="E6" i="2"/>
  <c r="E4" i="2"/>
  <c r="E3" i="2"/>
  <c r="M4" i="2"/>
  <c r="M5" i="2"/>
  <c r="M6" i="2"/>
  <c r="M8" i="2"/>
  <c r="M10" i="2"/>
  <c r="M11" i="2"/>
  <c r="M43" i="2"/>
  <c r="M44" i="2"/>
  <c r="M45" i="2"/>
  <c r="M3" i="2"/>
  <c r="I39" i="2"/>
  <c r="L39" i="2"/>
  <c r="K39" i="2"/>
  <c r="J39" i="2"/>
  <c r="L12" i="2"/>
  <c r="K12" i="2"/>
  <c r="J12" i="2"/>
  <c r="L9" i="2"/>
  <c r="K9" i="2"/>
  <c r="J9" i="2"/>
  <c r="L7" i="2"/>
  <c r="K7" i="2"/>
  <c r="J7" i="2"/>
  <c r="G13" i="2" l="1"/>
  <c r="E39" i="2"/>
  <c r="G40" i="2"/>
  <c r="G41" i="2" s="1"/>
  <c r="J40" i="2"/>
  <c r="L40" i="2"/>
  <c r="K40" i="2"/>
  <c r="E7" i="2"/>
  <c r="M7" i="2"/>
  <c r="E25" i="2"/>
  <c r="M25" i="2"/>
  <c r="M9" i="2"/>
  <c r="M39" i="2"/>
  <c r="M12" i="2"/>
  <c r="L13" i="2"/>
  <c r="L41" i="2" s="1"/>
  <c r="K13" i="2"/>
  <c r="J13" i="2"/>
  <c r="O4" i="1"/>
  <c r="O5" i="1"/>
  <c r="O6" i="1"/>
  <c r="O8" i="1"/>
  <c r="O10" i="1"/>
  <c r="O11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41" i="1"/>
  <c r="O42" i="1"/>
  <c r="O43" i="1"/>
  <c r="O45" i="1"/>
  <c r="O46" i="1"/>
  <c r="O47" i="1"/>
  <c r="O48" i="1"/>
  <c r="O49" i="1"/>
  <c r="O3" i="1"/>
  <c r="K41" i="2" l="1"/>
  <c r="J41" i="2"/>
  <c r="J42" i="2" s="1"/>
  <c r="M42" i="2" s="1"/>
  <c r="M40" i="2"/>
  <c r="M13" i="2"/>
  <c r="M50" i="1"/>
  <c r="N50" i="1"/>
  <c r="L38" i="1"/>
  <c r="L40" i="1" s="1"/>
  <c r="N38" i="1"/>
  <c r="N40" i="1" s="1"/>
  <c r="M38" i="1"/>
  <c r="L25" i="1"/>
  <c r="M25" i="1"/>
  <c r="N25" i="1"/>
  <c r="N44" i="1" s="1"/>
  <c r="E25" i="1"/>
  <c r="M12" i="1"/>
  <c r="N12" i="1"/>
  <c r="L12" i="1"/>
  <c r="M9" i="1"/>
  <c r="N9" i="1"/>
  <c r="M7" i="1"/>
  <c r="N7" i="1"/>
  <c r="L9" i="1"/>
  <c r="L7" i="1"/>
  <c r="M41" i="2" l="1"/>
  <c r="O9" i="1"/>
  <c r="M40" i="1"/>
  <c r="O40" i="1" s="1"/>
  <c r="O38" i="1"/>
  <c r="O50" i="1"/>
  <c r="O7" i="1"/>
  <c r="M44" i="1"/>
  <c r="O44" i="1" s="1"/>
  <c r="O25" i="1"/>
  <c r="O12" i="1"/>
  <c r="L44" i="1"/>
  <c r="N13" i="1"/>
  <c r="M13" i="1"/>
  <c r="L13" i="1"/>
  <c r="O13" i="1" l="1"/>
  <c r="L45" i="1"/>
  <c r="L50" i="1" s="1"/>
</calcChain>
</file>

<file path=xl/sharedStrings.xml><?xml version="1.0" encoding="utf-8"?>
<sst xmlns="http://schemas.openxmlformats.org/spreadsheetml/2006/main" count="161" uniqueCount="132">
  <si>
    <r>
      <rPr>
        <sz val="9"/>
        <rFont val="Arial"/>
        <family val="2"/>
      </rPr>
      <t>Perioden</t>
    </r>
  </si>
  <si>
    <r>
      <rPr>
        <sz val="9"/>
        <rFont val="Arial"/>
        <family val="2"/>
      </rPr>
      <t xml:space="preserve">Perioden
</t>
    </r>
    <r>
      <rPr>
        <sz val="9"/>
        <rFont val="Arial"/>
        <family val="2"/>
      </rPr>
      <t>/ Budget</t>
    </r>
  </si>
  <si>
    <r>
      <rPr>
        <sz val="9"/>
        <rFont val="Arial"/>
        <family val="2"/>
      </rPr>
      <t>Budget</t>
    </r>
  </si>
  <si>
    <r>
      <rPr>
        <b/>
        <sz val="9"/>
        <rFont val="Arial"/>
        <family val="2"/>
      </rPr>
      <t xml:space="preserve">Intäkter
</t>
    </r>
    <r>
      <rPr>
        <b/>
        <sz val="9"/>
        <rFont val="Arial"/>
        <family val="2"/>
      </rPr>
      <t>Nettoomsättning</t>
    </r>
  </si>
  <si>
    <r>
      <rPr>
        <sz val="9"/>
        <rFont val="Arial"/>
        <family val="2"/>
      </rPr>
      <t>3010  Tävling/träning (individuella idrotter)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</si>
  <si>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</si>
  <si>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3055  Träningsläger Orsa</t>
    </r>
  </si>
  <si>
    <r>
      <rPr>
        <sz val="9"/>
        <rFont val="Arial"/>
        <family val="2"/>
      </rPr>
      <t>3540  Försäljning av idrottskläder/idrottsmaterial</t>
    </r>
  </si>
  <si>
    <r>
      <rPr>
        <sz val="9"/>
        <rFont val="Arial"/>
        <family val="2"/>
      </rPr>
      <t>3560  DM-plaketter, pokaler</t>
    </r>
  </si>
  <si>
    <r>
      <rPr>
        <b/>
        <sz val="9"/>
        <rFont val="Arial"/>
        <family val="2"/>
      </rPr>
      <t>S:a Nettoomsättning</t>
    </r>
  </si>
  <si>
    <r>
      <rPr>
        <b/>
        <sz val="9"/>
        <rFont val="Arial"/>
        <family val="2"/>
      </rPr>
      <t xml:space="preserve">Medlemsavgifter
</t>
    </r>
    <r>
      <rPr>
        <sz val="9"/>
        <rFont val="Arial"/>
        <family val="2"/>
      </rPr>
      <t>3890  Medlemsavgifter</t>
    </r>
  </si>
  <si>
    <r>
      <rPr>
        <b/>
        <sz val="9"/>
        <rFont val="Arial"/>
        <family val="2"/>
      </rPr>
      <t>S:a Medlemsavgifter</t>
    </r>
  </si>
  <si>
    <r>
      <rPr>
        <b/>
        <sz val="9"/>
        <rFont val="Arial"/>
        <family val="2"/>
      </rPr>
      <t xml:space="preserve">Övriga föreningsintäkter
</t>
    </r>
    <r>
      <rPr>
        <sz val="9"/>
        <rFont val="Arial"/>
        <family val="2"/>
      </rPr>
      <t>3991  Bidrag Svenska skidförbundet</t>
    </r>
  </si>
  <si>
    <r>
      <rPr>
        <sz val="9"/>
        <rFont val="Arial"/>
        <family val="2"/>
      </rPr>
      <t>3992  Bidrag Upplands Idrottsförbund</t>
    </r>
  </si>
  <si>
    <r>
      <rPr>
        <b/>
        <sz val="9"/>
        <rFont val="Arial"/>
        <family val="2"/>
      </rPr>
      <t>S:a Övriga föreningsintäkter</t>
    </r>
  </si>
  <si>
    <r>
      <rPr>
        <b/>
        <sz val="9"/>
        <rFont val="Arial"/>
        <family val="2"/>
      </rPr>
      <t>S:a Intäkter</t>
    </r>
  </si>
  <si>
    <r>
      <rPr>
        <b/>
        <sz val="9"/>
        <rFont val="Arial"/>
        <family val="2"/>
      </rPr>
      <t>Kostnader</t>
    </r>
  </si>
  <si>
    <r>
      <rPr>
        <b/>
        <sz val="9"/>
        <rFont val="Arial"/>
        <family val="2"/>
      </rPr>
      <t>Föreningskostnader</t>
    </r>
  </si>
  <si>
    <r>
      <rPr>
        <sz val="9"/>
        <rFont val="Arial"/>
        <family val="2"/>
      </rPr>
      <t>Tävling, träning LK</t>
    </r>
  </si>
  <si>
    <r>
      <rPr>
        <sz val="9"/>
        <rFont val="Arial"/>
        <family val="2"/>
      </rPr>
      <t>Tävling, träning AK</t>
    </r>
  </si>
  <si>
    <r>
      <rPr>
        <sz val="9"/>
        <rFont val="Arial"/>
        <family val="2"/>
      </rPr>
      <t>Priser, medaljer</t>
    </r>
  </si>
  <si>
    <r>
      <rPr>
        <sz val="9"/>
        <rFont val="Arial"/>
        <family val="2"/>
      </rPr>
      <t>Träningsläger Orsa</t>
    </r>
  </si>
  <si>
    <r>
      <rPr>
        <sz val="9"/>
        <rFont val="Arial"/>
        <family val="2"/>
      </rPr>
      <t>Träningsläger LK</t>
    </r>
  </si>
  <si>
    <r>
      <rPr>
        <sz val="9"/>
        <rFont val="Arial"/>
        <family val="2"/>
      </rPr>
      <t>Träningsläger AK</t>
    </r>
  </si>
  <si>
    <r>
      <rPr>
        <sz val="9"/>
        <rFont val="Arial"/>
        <family val="2"/>
      </rPr>
      <t>Inköp av idrottskläder/material</t>
    </r>
  </si>
  <si>
    <r>
      <rPr>
        <sz val="9"/>
        <rFont val="Arial"/>
        <family val="2"/>
      </rPr>
      <t>Utbildning LK</t>
    </r>
  </si>
  <si>
    <r>
      <rPr>
        <sz val="9"/>
        <rFont val="Arial"/>
        <family val="2"/>
      </rPr>
      <t>Utbildning AK</t>
    </r>
  </si>
  <si>
    <r>
      <rPr>
        <b/>
        <sz val="9"/>
        <rFont val="Arial"/>
        <family val="2"/>
      </rPr>
      <t>S:a Föreningskostnader</t>
    </r>
  </si>
  <si>
    <r>
      <rPr>
        <b/>
        <sz val="9"/>
        <rFont val="Arial"/>
        <family val="2"/>
      </rPr>
      <t>-442 946,00                       101,8%</t>
    </r>
  </si>
  <si>
    <r>
      <rPr>
        <b/>
        <sz val="9"/>
        <rFont val="Arial"/>
        <family val="2"/>
      </rPr>
      <t>Övriga externa kostnader</t>
    </r>
  </si>
  <si>
    <r>
      <rPr>
        <sz val="9"/>
        <rFont val="Arial"/>
        <family val="2"/>
      </rPr>
      <t>Lokalhyra</t>
    </r>
  </si>
  <si>
    <r>
      <rPr>
        <sz val="9"/>
        <rFont val="Arial"/>
        <family val="2"/>
      </rPr>
      <t>Stipendier styrelsen</t>
    </r>
  </si>
  <si>
    <r>
      <rPr>
        <sz val="9"/>
        <rFont val="Arial"/>
        <family val="2"/>
      </rPr>
      <t>Representation och uppvaktningar</t>
    </r>
  </si>
  <si>
    <r>
      <rPr>
        <sz val="9"/>
        <rFont val="Arial"/>
        <family val="2"/>
      </rPr>
      <t>Postbefordran</t>
    </r>
  </si>
  <si>
    <r>
      <rPr>
        <sz val="9"/>
        <rFont val="Arial"/>
        <family val="2"/>
      </rPr>
      <t>Sammanträdeskostnader</t>
    </r>
  </si>
  <si>
    <r>
      <rPr>
        <sz val="9"/>
        <rFont val="Arial"/>
        <family val="2"/>
      </rPr>
      <t>Redovisningstjänster</t>
    </r>
  </si>
  <si>
    <r>
      <rPr>
        <sz val="9"/>
        <rFont val="Arial"/>
        <family val="2"/>
      </rPr>
      <t>Bankkostnader</t>
    </r>
  </si>
  <si>
    <r>
      <rPr>
        <sz val="9"/>
        <rFont val="Arial"/>
        <family val="2"/>
      </rPr>
      <t>Medlems- och föreningsavgifter</t>
    </r>
  </si>
  <si>
    <r>
      <rPr>
        <b/>
        <sz val="9"/>
        <rFont val="Arial"/>
        <family val="2"/>
      </rPr>
      <t>S:a Övriga externa kostnader</t>
    </r>
  </si>
  <si>
    <r>
      <rPr>
        <b/>
        <sz val="9"/>
        <rFont val="Arial"/>
        <family val="2"/>
      </rPr>
      <t xml:space="preserve">Personalkostnader
</t>
    </r>
    <r>
      <rPr>
        <sz val="9"/>
        <rFont val="Arial"/>
        <family val="2"/>
      </rPr>
      <t>7330  Bilersättningar</t>
    </r>
  </si>
  <si>
    <r>
      <rPr>
        <sz val="9"/>
        <rFont val="Arial"/>
        <family val="2"/>
      </rPr>
      <t>7610  Utbildning Styrelsen</t>
    </r>
  </si>
  <si>
    <r>
      <rPr>
        <b/>
        <sz val="9"/>
        <rFont val="Arial"/>
        <family val="2"/>
      </rPr>
      <t>S:a Personalkostnader</t>
    </r>
  </si>
  <si>
    <r>
      <rPr>
        <b/>
        <sz val="9"/>
        <rFont val="Arial"/>
        <family val="2"/>
      </rPr>
      <t>S:a Kostnader</t>
    </r>
  </si>
  <si>
    <r>
      <rPr>
        <b/>
        <sz val="9"/>
        <rFont val="Arial"/>
        <family val="2"/>
      </rPr>
      <t>Verksamhetens resultat före finansiella intäkter och kostnade</t>
    </r>
  </si>
  <si>
    <r>
      <rPr>
        <b/>
        <sz val="9"/>
        <rFont val="Arial"/>
        <family val="2"/>
      </rPr>
      <t>-</t>
    </r>
  </si>
  <si>
    <r>
      <rPr>
        <b/>
        <sz val="9"/>
        <rFont val="Arial"/>
        <family val="2"/>
      </rPr>
      <t>Resultat efter finansiella poster</t>
    </r>
  </si>
  <si>
    <r>
      <rPr>
        <b/>
        <sz val="9"/>
        <rFont val="Arial"/>
        <family val="2"/>
      </rPr>
      <t>Resultat före bokslutsdispositioner och skatt Årets resultat före fördelning</t>
    </r>
  </si>
  <si>
    <r>
      <rPr>
        <sz val="9"/>
        <rFont val="Arial"/>
        <family val="2"/>
      </rPr>
      <t>8999  Årets resultat</t>
    </r>
  </si>
  <si>
    <r>
      <rPr>
        <b/>
        <sz val="9"/>
        <rFont val="Arial"/>
        <family val="2"/>
      </rPr>
      <t>S:a Årets resultat före fördelning</t>
    </r>
  </si>
  <si>
    <r>
      <rPr>
        <b/>
        <sz val="9"/>
        <rFont val="Arial"/>
        <family val="2"/>
      </rPr>
      <t>Beräknat resultat:</t>
    </r>
  </si>
  <si>
    <t>Ny budget 2018-2019</t>
  </si>
  <si>
    <t>2016-2017</t>
  </si>
  <si>
    <t>2015-2016</t>
  </si>
  <si>
    <t>Budget 2017-2018</t>
  </si>
  <si>
    <t>Förslag</t>
  </si>
  <si>
    <t>Medel 2015&gt;2018</t>
  </si>
  <si>
    <t>2017/18</t>
  </si>
  <si>
    <t>2016/2017</t>
  </si>
  <si>
    <t>2015/2016</t>
  </si>
  <si>
    <t>Medel av 2015&gt;2018</t>
  </si>
  <si>
    <t>Budget 2018-2019</t>
  </si>
  <si>
    <t>Budget förslag 2019-2020</t>
  </si>
  <si>
    <t>Medel 2015&gt;2019</t>
  </si>
  <si>
    <t>Perioden</t>
  </si>
  <si>
    <t>S:a Övriga externa kostnader</t>
  </si>
  <si>
    <t>Verksamhetens resultat före finansiella intäkter och kostnader</t>
  </si>
  <si>
    <t>Personalkostnader</t>
  </si>
  <si>
    <t>7330 Bilersättningar</t>
  </si>
  <si>
    <t>7610 Utbildning styrelsen</t>
  </si>
  <si>
    <t>S:a Personalkostnader</t>
  </si>
  <si>
    <t>S:a Kostnader</t>
  </si>
  <si>
    <t>Resultat efter finansiella poster</t>
  </si>
  <si>
    <t>Resultat före bokslutsdispositioner och skatt Årets resultat före fördelning</t>
  </si>
  <si>
    <t>8999 Årets resultat</t>
  </si>
  <si>
    <t>S:a Årets resultat före fördelning</t>
  </si>
  <si>
    <t>Beräknat resultat:</t>
  </si>
  <si>
    <t>Resultat 2018/2019</t>
  </si>
  <si>
    <t>Budget 2019/2020</t>
  </si>
  <si>
    <t>Kommentar</t>
  </si>
  <si>
    <t>Tanke bakom budgetpost</t>
  </si>
  <si>
    <t xml:space="preserve">Minskat intresse </t>
  </si>
  <si>
    <t>Inget att sälja</t>
  </si>
  <si>
    <t>Medelvärde</t>
  </si>
  <si>
    <t>Något över medelvärde</t>
  </si>
  <si>
    <t>Ökad satsning</t>
  </si>
  <si>
    <t>Korrigering efter kostnad</t>
  </si>
  <si>
    <t>Oförändrad kostnad</t>
  </si>
  <si>
    <t>Viktigt att det används</t>
  </si>
  <si>
    <t>Index uppräkning</t>
  </si>
  <si>
    <t>Viktigt att uppmuntra</t>
  </si>
  <si>
    <t>Lågt intresse?</t>
  </si>
  <si>
    <t>Kan öka med utökad aktivitet för stegrande satsning (SM)</t>
  </si>
  <si>
    <t>Något under medel</t>
  </si>
  <si>
    <t xml:space="preserve">Anpassad kostnad </t>
  </si>
  <si>
    <t>Anpassad kostnad</t>
  </si>
  <si>
    <r>
      <rPr>
        <sz val="8"/>
        <rFont val="Arial"/>
        <family val="2"/>
      </rPr>
      <t>Perioden
/ Budget</t>
    </r>
  </si>
  <si>
    <t>Budget</t>
  </si>
  <si>
    <r>
      <rPr>
        <b/>
        <sz val="8"/>
        <rFont val="Arial"/>
        <family val="2"/>
      </rPr>
      <t>Intäkter
Nettoomsättning</t>
    </r>
  </si>
  <si>
    <t>3010  Tävling/träning (individuella idrotter)</t>
  </si>
  <si>
    <t>3055  Träningsläger Orsa</t>
  </si>
  <si>
    <t>3540  Försäljning av idrottskläder/idrottsmaterial</t>
  </si>
  <si>
    <t>3560  DM-plaketter, pokaler</t>
  </si>
  <si>
    <t>S:a Nettoomsättning</t>
  </si>
  <si>
    <r>
      <rPr>
        <b/>
        <sz val="8"/>
        <rFont val="Arial"/>
        <family val="2"/>
      </rPr>
      <t xml:space="preserve">Medlemsavgifter
</t>
    </r>
    <r>
      <rPr>
        <sz val="8"/>
        <rFont val="Arial"/>
        <family val="2"/>
      </rPr>
      <t>3890  Medlemsavgifter</t>
    </r>
  </si>
  <si>
    <t>S:a Medlemsavgifter</t>
  </si>
  <si>
    <r>
      <rPr>
        <b/>
        <sz val="8"/>
        <rFont val="Arial"/>
        <family val="2"/>
      </rPr>
      <t xml:space="preserve">Övriga föreningsintäkter
</t>
    </r>
    <r>
      <rPr>
        <sz val="8"/>
        <rFont val="Arial"/>
        <family val="2"/>
      </rPr>
      <t>3991  Bidrag Svenska skidförbundet</t>
    </r>
  </si>
  <si>
    <t>3992  Bidrag Upplands Idrottsförbund</t>
  </si>
  <si>
    <t>S:a Övriga föreningsintäkter</t>
  </si>
  <si>
    <t>S:a Intäkter</t>
  </si>
  <si>
    <t>Kostnader</t>
  </si>
  <si>
    <t>Föreningskostnader</t>
  </si>
  <si>
    <t>S:a Föreningskostnader</t>
  </si>
  <si>
    <t>Övriga externa kostnader</t>
  </si>
  <si>
    <t>Samma grund som förra året, men med kvarvarande medel från förra säsongen (korrigerat efter styrelsemöte nr 6)</t>
  </si>
  <si>
    <t>Korrigerat efter styrelsemöte nr 6</t>
  </si>
  <si>
    <t>4010 Tävling, träning LK</t>
  </si>
  <si>
    <t>4011 Tävling, träning AK</t>
  </si>
  <si>
    <t>4022 Priser, medaljer</t>
  </si>
  <si>
    <t>4030 Träningsläger Orsa</t>
  </si>
  <si>
    <t>4031 Träningsläger LK</t>
  </si>
  <si>
    <t>4032 Träningsläger AK</t>
  </si>
  <si>
    <t>4540 Inköp av idrottskläder/material</t>
  </si>
  <si>
    <t>4550 Utbildning LK</t>
  </si>
  <si>
    <t>4551 Utbildning AK</t>
  </si>
  <si>
    <t>5010 Lokalhyra</t>
  </si>
  <si>
    <t>5070 Stipendier styrelsen</t>
  </si>
  <si>
    <t>6070 Representation och uppvaktningar</t>
  </si>
  <si>
    <t>6250 Postbefodran</t>
  </si>
  <si>
    <t>6570 Bankkostnader</t>
  </si>
  <si>
    <t>6460 Sammanträdeskostnader</t>
  </si>
  <si>
    <t>6530 Redovisningstjänster</t>
  </si>
  <si>
    <t>6980 medlem-och föreningsavgifter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</si>
</sst>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color rgb="FF000000"/>
      <name val="Times New Roman"/>
      <charset val="204"/>
    </font>
    <font>
      <sz val="9"/>
      <name val="Arial"/>
    </font>
    <font>
      <sz val="9"/>
      <color rgb="FF000000"/>
      <name val="Arial"/>
      <family val="2"/>
    </font>
    <font>
      <b/>
      <sz val="9"/>
      <name val="Arial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7" fillId="2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 indent="2"/>
    </xf>
    <xf numFmtId="4" fontId="2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 indent="4"/>
    </xf>
    <xf numFmtId="0" fontId="1" fillId="0" borderId="2" xfId="0" applyFont="1" applyFill="1" applyBorder="1" applyAlignment="1">
      <alignment horizontal="right" vertical="top" wrapText="1" indent="2"/>
    </xf>
    <xf numFmtId="2" fontId="2" fillId="0" borderId="2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horizontal="left" vertical="top"/>
    </xf>
    <xf numFmtId="1" fontId="0" fillId="0" borderId="7" xfId="0" applyNumberFormat="1" applyFill="1" applyBorder="1" applyAlignment="1">
      <alignment horizontal="right" vertical="top"/>
    </xf>
    <xf numFmtId="1" fontId="7" fillId="0" borderId="7" xfId="0" applyNumberFormat="1" applyFont="1" applyFill="1" applyBorder="1" applyAlignment="1">
      <alignment horizontal="right" vertical="top"/>
    </xf>
    <xf numFmtId="1" fontId="0" fillId="0" borderId="8" xfId="0" applyNumberForma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2" fontId="14" fillId="0" borderId="2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Fill="1" applyBorder="1" applyAlignment="1">
      <alignment horizontal="right" vertical="top" wrapText="1"/>
    </xf>
    <xf numFmtId="4" fontId="14" fillId="0" borderId="2" xfId="0" applyNumberFormat="1" applyFont="1" applyFill="1" applyBorder="1" applyAlignment="1">
      <alignment horizontal="right" vertical="top" wrapText="1"/>
    </xf>
    <xf numFmtId="2" fontId="14" fillId="3" borderId="2" xfId="0" applyNumberFormat="1" applyFont="1" applyFill="1" applyBorder="1" applyAlignment="1">
      <alignment horizontal="center" vertical="top" wrapText="1"/>
    </xf>
    <xf numFmtId="2" fontId="14" fillId="3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1" fontId="10" fillId="0" borderId="7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top" wrapText="1"/>
    </xf>
    <xf numFmtId="4" fontId="14" fillId="3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4" fontId="15" fillId="0" borderId="2" xfId="0" applyNumberFormat="1" applyFont="1" applyFill="1" applyBorder="1" applyAlignment="1">
      <alignment horizontal="right" vertical="top" wrapText="1"/>
    </xf>
    <xf numFmtId="164" fontId="15" fillId="0" borderId="2" xfId="0" applyNumberFormat="1" applyFont="1" applyFill="1" applyBorder="1" applyAlignment="1">
      <alignment horizontal="right" vertical="top" wrapText="1"/>
    </xf>
    <xf numFmtId="4" fontId="15" fillId="3" borderId="2" xfId="0" applyNumberFormat="1" applyFont="1" applyFill="1" applyBorder="1" applyAlignment="1">
      <alignment horizontal="center" vertical="top" wrapText="1"/>
    </xf>
    <xf numFmtId="4" fontId="15" fillId="3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4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horizontal="right" vertical="top" wrapText="1" indent="2"/>
    </xf>
    <xf numFmtId="0" fontId="13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4" fontId="12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left" vertical="center"/>
    </xf>
    <xf numFmtId="1" fontId="12" fillId="0" borderId="7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top"/>
    </xf>
    <xf numFmtId="4" fontId="15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2" fontId="15" fillId="3" borderId="2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1" fontId="10" fillId="0" borderId="7" xfId="0" applyNumberFormat="1" applyFont="1" applyFill="1" applyBorder="1" applyAlignment="1">
      <alignment horizontal="right" vertical="center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wrapText="1" indent="3"/>
    </xf>
    <xf numFmtId="0" fontId="3" fillId="0" borderId="2" xfId="0" applyFont="1" applyFill="1" applyBorder="1" applyAlignment="1">
      <alignment horizontal="right" vertical="top" wrapText="1" indent="2"/>
    </xf>
    <xf numFmtId="2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 indent="3"/>
    </xf>
    <xf numFmtId="0" fontId="1" fillId="0" borderId="2" xfId="0" applyFont="1" applyFill="1" applyBorder="1" applyAlignment="1">
      <alignment horizontal="left" vertical="top" wrapText="1" indent="5"/>
    </xf>
    <xf numFmtId="4" fontId="2" fillId="0" borderId="2" xfId="0" applyNumberFormat="1" applyFont="1" applyFill="1" applyBorder="1" applyAlignment="1">
      <alignment horizontal="right" vertical="top" wrapText="1" indent="3"/>
    </xf>
    <xf numFmtId="0" fontId="1" fillId="0" borderId="2" xfId="0" applyFont="1" applyFill="1" applyBorder="1" applyAlignment="1">
      <alignment horizontal="right" vertical="top" wrapText="1" indent="2"/>
    </xf>
    <xf numFmtId="2" fontId="2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 indent="2"/>
    </xf>
    <xf numFmtId="4" fontId="4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indent="3"/>
    </xf>
    <xf numFmtId="0" fontId="3" fillId="0" borderId="2" xfId="0" applyFont="1" applyFill="1" applyBorder="1" applyAlignment="1">
      <alignment horizontal="right" vertical="center" wrapText="1" indent="2"/>
    </xf>
    <xf numFmtId="2" fontId="4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top" wrapText="1" indent="2"/>
    </xf>
    <xf numFmtId="4" fontId="2" fillId="0" borderId="2" xfId="0" applyNumberFormat="1" applyFont="1" applyFill="1" applyBorder="1" applyAlignment="1">
      <alignment horizontal="right" vertical="center" wrapText="1" indent="3"/>
    </xf>
    <xf numFmtId="164" fontId="2" fillId="0" borderId="2" xfId="0" applyNumberFormat="1" applyFont="1" applyFill="1" applyBorder="1" applyAlignment="1">
      <alignment horizontal="right" vertical="center" wrapText="1" indent="2"/>
    </xf>
    <xf numFmtId="4" fontId="2" fillId="0" borderId="2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top" wrapText="1" indent="3"/>
    </xf>
    <xf numFmtId="164" fontId="2" fillId="0" borderId="2" xfId="0" applyNumberFormat="1" applyFont="1" applyFill="1" applyBorder="1" applyAlignment="1">
      <alignment horizontal="right" vertical="top" wrapText="1" indent="2"/>
    </xf>
    <xf numFmtId="4" fontId="2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 indent="4"/>
    </xf>
    <xf numFmtId="0" fontId="0" fillId="0" borderId="2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right" vertical="top" wrapText="1" indent="4"/>
    </xf>
    <xf numFmtId="1" fontId="2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right" vertical="top" wrapText="1" indent="3"/>
    </xf>
    <xf numFmtId="0" fontId="0" fillId="0" borderId="1" xfId="0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1" fontId="15" fillId="0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top" wrapText="1" indent="3"/>
    </xf>
    <xf numFmtId="0" fontId="10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30" sqref="B30:C30"/>
    </sheetView>
  </sheetViews>
  <sheetFormatPr defaultRowHeight="12.75" x14ac:dyDescent="0.2"/>
  <cols>
    <col min="1" max="1" width="5.83203125" customWidth="1"/>
    <col min="2" max="2" width="8" customWidth="1"/>
    <col min="3" max="3" width="38.5" customWidth="1"/>
    <col min="4" max="4" width="11.5" customWidth="1"/>
    <col min="5" max="5" width="3.33203125" customWidth="1"/>
    <col min="6" max="6" width="15.1640625" customWidth="1"/>
    <col min="7" max="7" width="2.1640625" customWidth="1"/>
    <col min="8" max="8" width="9.33203125" customWidth="1"/>
    <col min="9" max="9" width="8" customWidth="1"/>
    <col min="10" max="10" width="5.83203125" customWidth="1"/>
    <col min="11" max="11" width="8" customWidth="1"/>
    <col min="12" max="13" width="11" customWidth="1"/>
    <col min="14" max="14" width="10.33203125" customWidth="1"/>
    <col min="15" max="15" width="12.33203125" customWidth="1"/>
  </cols>
  <sheetData>
    <row r="1" spans="1:15" ht="27.95" customHeight="1" x14ac:dyDescent="0.2">
      <c r="A1" s="166" t="s">
        <v>0</v>
      </c>
      <c r="B1" s="166"/>
      <c r="C1" s="166"/>
      <c r="D1" s="166"/>
      <c r="E1" s="166"/>
      <c r="F1" s="166"/>
      <c r="G1" s="166"/>
      <c r="H1" s="167" t="s">
        <v>1</v>
      </c>
      <c r="I1" s="167"/>
      <c r="J1" s="168" t="s">
        <v>53</v>
      </c>
      <c r="K1" s="169"/>
      <c r="L1" s="1" t="s">
        <v>50</v>
      </c>
      <c r="M1" s="2" t="s">
        <v>51</v>
      </c>
      <c r="N1" s="2" t="s">
        <v>52</v>
      </c>
      <c r="O1" s="33" t="s">
        <v>59</v>
      </c>
    </row>
    <row r="2" spans="1:15" ht="36.950000000000003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2"/>
      <c r="M2" s="23"/>
      <c r="N2" s="24"/>
      <c r="O2" s="29"/>
    </row>
    <row r="3" spans="1:15" ht="12.95" customHeight="1" x14ac:dyDescent="0.2">
      <c r="A3" s="139" t="s">
        <v>4</v>
      </c>
      <c r="B3" s="139"/>
      <c r="C3" s="139"/>
      <c r="D3" s="139"/>
      <c r="E3" s="140">
        <v>19000</v>
      </c>
      <c r="F3" s="140"/>
      <c r="G3" s="140"/>
      <c r="H3" s="141" t="s">
        <v>5</v>
      </c>
      <c r="I3" s="141"/>
      <c r="J3" s="142">
        <v>0</v>
      </c>
      <c r="K3" s="142"/>
      <c r="L3" s="4">
        <v>20000</v>
      </c>
      <c r="M3" s="5">
        <v>0</v>
      </c>
      <c r="N3" s="25">
        <v>0</v>
      </c>
      <c r="O3" s="30">
        <f>(J3+M3+N3)/3</f>
        <v>0</v>
      </c>
    </row>
    <row r="4" spans="1:15" ht="15" customHeight="1" x14ac:dyDescent="0.2">
      <c r="A4" s="139" t="s">
        <v>6</v>
      </c>
      <c r="B4" s="139"/>
      <c r="C4" s="139"/>
      <c r="D4" s="139"/>
      <c r="E4" s="140">
        <v>151750</v>
      </c>
      <c r="F4" s="140"/>
      <c r="G4" s="140"/>
      <c r="H4" s="154">
        <v>1.0840000000000001</v>
      </c>
      <c r="I4" s="154"/>
      <c r="J4" s="155">
        <v>140000</v>
      </c>
      <c r="K4" s="155"/>
      <c r="L4" s="4">
        <v>150000</v>
      </c>
      <c r="M4" s="6">
        <v>145000</v>
      </c>
      <c r="N4" s="25">
        <v>150000</v>
      </c>
      <c r="O4" s="30">
        <f t="shared" ref="O4:O50" si="0">(J4+M4+N4)/3</f>
        <v>145000</v>
      </c>
    </row>
    <row r="5" spans="1:15" ht="15" customHeight="1" x14ac:dyDescent="0.2">
      <c r="A5" s="139" t="s">
        <v>7</v>
      </c>
      <c r="B5" s="139"/>
      <c r="C5" s="139"/>
      <c r="D5" s="139"/>
      <c r="E5" s="153">
        <v>0</v>
      </c>
      <c r="F5" s="153"/>
      <c r="G5" s="153"/>
      <c r="H5" s="154">
        <v>0</v>
      </c>
      <c r="I5" s="154"/>
      <c r="J5" s="155">
        <v>5000</v>
      </c>
      <c r="K5" s="155"/>
      <c r="L5" s="4">
        <v>0</v>
      </c>
      <c r="M5" s="6">
        <v>7540</v>
      </c>
      <c r="N5" s="25">
        <v>20000</v>
      </c>
      <c r="O5" s="30">
        <f t="shared" si="0"/>
        <v>10846.666666666666</v>
      </c>
    </row>
    <row r="6" spans="1:15" ht="15" customHeight="1" x14ac:dyDescent="0.2">
      <c r="A6" s="139" t="s">
        <v>8</v>
      </c>
      <c r="B6" s="139"/>
      <c r="C6" s="139"/>
      <c r="D6" s="139"/>
      <c r="E6" s="140">
        <v>8000</v>
      </c>
      <c r="F6" s="140"/>
      <c r="G6" s="140"/>
      <c r="H6" s="154">
        <v>0.4</v>
      </c>
      <c r="I6" s="154"/>
      <c r="J6" s="155">
        <v>20000</v>
      </c>
      <c r="K6" s="155"/>
      <c r="L6" s="4">
        <v>15000</v>
      </c>
      <c r="M6" s="6">
        <v>0</v>
      </c>
      <c r="N6" s="25">
        <v>0</v>
      </c>
      <c r="O6" s="30">
        <f t="shared" si="0"/>
        <v>6666.666666666667</v>
      </c>
    </row>
    <row r="7" spans="1:15" ht="23.1" customHeight="1" x14ac:dyDescent="0.2">
      <c r="A7" s="156" t="s">
        <v>9</v>
      </c>
      <c r="B7" s="156"/>
      <c r="C7" s="156"/>
      <c r="D7" s="156"/>
      <c r="E7" s="138">
        <v>178750</v>
      </c>
      <c r="F7" s="138"/>
      <c r="G7" s="138"/>
      <c r="H7" s="143">
        <v>1.083</v>
      </c>
      <c r="I7" s="143"/>
      <c r="J7" s="144">
        <v>165000</v>
      </c>
      <c r="K7" s="144"/>
      <c r="L7" s="7">
        <f>L3+L4+L5+L6</f>
        <v>185000</v>
      </c>
      <c r="M7" s="8">
        <f t="shared" ref="M7:N7" si="1">M3+M4+M5+M6</f>
        <v>152540</v>
      </c>
      <c r="N7" s="26">
        <f t="shared" si="1"/>
        <v>170000</v>
      </c>
      <c r="O7" s="31">
        <f t="shared" si="0"/>
        <v>162513.33333333334</v>
      </c>
    </row>
    <row r="8" spans="1:15" ht="35.1" customHeight="1" x14ac:dyDescent="0.2">
      <c r="A8" s="149" t="s">
        <v>10</v>
      </c>
      <c r="B8" s="149"/>
      <c r="C8" s="149"/>
      <c r="D8" s="149"/>
      <c r="E8" s="150">
        <v>85250</v>
      </c>
      <c r="F8" s="150"/>
      <c r="G8" s="150"/>
      <c r="H8" s="151">
        <v>1.0660000000000001</v>
      </c>
      <c r="I8" s="151"/>
      <c r="J8" s="152">
        <v>80000</v>
      </c>
      <c r="K8" s="152"/>
      <c r="L8" s="4">
        <v>80000</v>
      </c>
      <c r="M8" s="6">
        <v>80000</v>
      </c>
      <c r="N8" s="25">
        <v>80000</v>
      </c>
      <c r="O8" s="30">
        <f t="shared" si="0"/>
        <v>80000</v>
      </c>
    </row>
    <row r="9" spans="1:15" ht="23.1" customHeight="1" x14ac:dyDescent="0.2">
      <c r="A9" s="156" t="s">
        <v>11</v>
      </c>
      <c r="B9" s="156"/>
      <c r="C9" s="156"/>
      <c r="D9" s="156"/>
      <c r="E9" s="138">
        <v>85250</v>
      </c>
      <c r="F9" s="138"/>
      <c r="G9" s="138"/>
      <c r="H9" s="143">
        <v>1.0660000000000001</v>
      </c>
      <c r="I9" s="143"/>
      <c r="J9" s="144">
        <v>80000</v>
      </c>
      <c r="K9" s="144"/>
      <c r="L9" s="7">
        <f>L8</f>
        <v>80000</v>
      </c>
      <c r="M9" s="8">
        <f t="shared" ref="M9:N9" si="2">M8</f>
        <v>80000</v>
      </c>
      <c r="N9" s="26">
        <f t="shared" si="2"/>
        <v>80000</v>
      </c>
      <c r="O9" s="31">
        <f t="shared" si="0"/>
        <v>80000</v>
      </c>
    </row>
    <row r="10" spans="1:15" ht="35.1" customHeight="1" x14ac:dyDescent="0.2">
      <c r="A10" s="149" t="s">
        <v>12</v>
      </c>
      <c r="B10" s="149"/>
      <c r="C10" s="149"/>
      <c r="D10" s="149"/>
      <c r="E10" s="150">
        <v>231089</v>
      </c>
      <c r="F10" s="150"/>
      <c r="G10" s="150"/>
      <c r="H10" s="151">
        <v>1.0049999999999999</v>
      </c>
      <c r="I10" s="151"/>
      <c r="J10" s="152">
        <v>230000</v>
      </c>
      <c r="K10" s="152"/>
      <c r="L10" s="4">
        <v>230000</v>
      </c>
      <c r="M10" s="6">
        <v>245000</v>
      </c>
      <c r="N10" s="25">
        <v>225000</v>
      </c>
      <c r="O10" s="30">
        <f t="shared" si="0"/>
        <v>233333.33333333334</v>
      </c>
    </row>
    <row r="11" spans="1:15" ht="15" customHeight="1" x14ac:dyDescent="0.2">
      <c r="A11" s="139" t="s">
        <v>13</v>
      </c>
      <c r="B11" s="139"/>
      <c r="C11" s="139"/>
      <c r="D11" s="139"/>
      <c r="E11" s="140">
        <v>33561</v>
      </c>
      <c r="F11" s="140"/>
      <c r="G11" s="140"/>
      <c r="H11" s="154">
        <v>0.83899999999999997</v>
      </c>
      <c r="I11" s="154"/>
      <c r="J11" s="155">
        <v>40000</v>
      </c>
      <c r="K11" s="155"/>
      <c r="L11" s="4">
        <v>40000</v>
      </c>
      <c r="M11" s="6">
        <v>40000</v>
      </c>
      <c r="N11" s="25">
        <v>30000</v>
      </c>
      <c r="O11" s="30">
        <f t="shared" si="0"/>
        <v>36666.666666666664</v>
      </c>
    </row>
    <row r="12" spans="1:15" ht="23.1" customHeight="1" x14ac:dyDescent="0.2">
      <c r="A12" s="156" t="s">
        <v>14</v>
      </c>
      <c r="B12" s="156"/>
      <c r="C12" s="156"/>
      <c r="D12" s="156"/>
      <c r="E12" s="138">
        <v>264650</v>
      </c>
      <c r="F12" s="138"/>
      <c r="G12" s="138"/>
      <c r="H12" s="143">
        <v>0.98</v>
      </c>
      <c r="I12" s="143"/>
      <c r="J12" s="144">
        <v>270000</v>
      </c>
      <c r="K12" s="144"/>
      <c r="L12" s="7">
        <f>L10+L11</f>
        <v>270000</v>
      </c>
      <c r="M12" s="8">
        <f t="shared" ref="M12:N12" si="3">M10+M11</f>
        <v>285000</v>
      </c>
      <c r="N12" s="26">
        <f t="shared" si="3"/>
        <v>255000</v>
      </c>
      <c r="O12" s="31">
        <f t="shared" si="0"/>
        <v>270000</v>
      </c>
    </row>
    <row r="13" spans="1:15" ht="29.1" customHeight="1" x14ac:dyDescent="0.2">
      <c r="A13" s="134" t="s">
        <v>15</v>
      </c>
      <c r="B13" s="134"/>
      <c r="C13" s="134"/>
      <c r="D13" s="134"/>
      <c r="E13" s="138">
        <v>528650</v>
      </c>
      <c r="F13" s="138"/>
      <c r="G13" s="138"/>
      <c r="H13" s="143">
        <v>1.0269999999999999</v>
      </c>
      <c r="I13" s="143"/>
      <c r="J13" s="144">
        <v>515000</v>
      </c>
      <c r="K13" s="144"/>
      <c r="L13" s="7">
        <f>L7+L9+L12</f>
        <v>535000</v>
      </c>
      <c r="M13" s="8">
        <f>M7+M9+M12</f>
        <v>517540</v>
      </c>
      <c r="N13" s="26">
        <f>N7+N9+N12</f>
        <v>505000</v>
      </c>
      <c r="O13" s="31">
        <f t="shared" si="0"/>
        <v>512513.33333333331</v>
      </c>
    </row>
    <row r="14" spans="1:15" ht="18" customHeight="1" x14ac:dyDescent="0.2">
      <c r="A14" s="145" t="s">
        <v>16</v>
      </c>
      <c r="B14" s="145"/>
      <c r="C14" s="145"/>
      <c r="D14" s="145"/>
      <c r="E14" s="159"/>
      <c r="F14" s="159"/>
      <c r="G14" s="159"/>
      <c r="H14" s="159"/>
      <c r="I14" s="159"/>
      <c r="J14" s="159"/>
      <c r="K14" s="159"/>
      <c r="L14" s="4"/>
      <c r="M14" s="6"/>
      <c r="N14" s="25"/>
      <c r="O14" s="30">
        <f t="shared" si="0"/>
        <v>0</v>
      </c>
    </row>
    <row r="15" spans="1:15" ht="27" customHeight="1" x14ac:dyDescent="0.2">
      <c r="A15" s="165" t="s">
        <v>17</v>
      </c>
      <c r="B15" s="165"/>
      <c r="C15" s="165"/>
      <c r="D15" s="165"/>
      <c r="E15" s="159"/>
      <c r="F15" s="159"/>
      <c r="G15" s="159"/>
      <c r="H15" s="159"/>
      <c r="I15" s="159"/>
      <c r="J15" s="159"/>
      <c r="K15" s="159"/>
      <c r="L15" s="4"/>
      <c r="M15" s="6"/>
      <c r="N15" s="25"/>
      <c r="O15" s="30">
        <f t="shared" si="0"/>
        <v>0</v>
      </c>
    </row>
    <row r="16" spans="1:15" ht="12.95" customHeight="1" x14ac:dyDescent="0.2">
      <c r="A16" s="164">
        <v>4010</v>
      </c>
      <c r="B16" s="164"/>
      <c r="C16" s="157" t="s">
        <v>18</v>
      </c>
      <c r="D16" s="157"/>
      <c r="E16" s="140">
        <v>-113575</v>
      </c>
      <c r="F16" s="140"/>
      <c r="G16" s="140"/>
      <c r="H16" s="154">
        <v>0.94599999999999995</v>
      </c>
      <c r="I16" s="154"/>
      <c r="J16" s="155">
        <v>-120000</v>
      </c>
      <c r="K16" s="155"/>
      <c r="L16" s="4">
        <v>-160000</v>
      </c>
      <c r="M16" s="6">
        <v>-120000</v>
      </c>
      <c r="N16" s="25">
        <v>-110000</v>
      </c>
      <c r="O16" s="30">
        <f t="shared" si="0"/>
        <v>-116666.66666666667</v>
      </c>
    </row>
    <row r="17" spans="1:15" ht="15" customHeight="1" x14ac:dyDescent="0.2">
      <c r="A17" s="164">
        <v>4011</v>
      </c>
      <c r="B17" s="164"/>
      <c r="C17" s="157" t="s">
        <v>19</v>
      </c>
      <c r="D17" s="157"/>
      <c r="E17" s="140">
        <v>-105000</v>
      </c>
      <c r="F17" s="140"/>
      <c r="G17" s="140"/>
      <c r="H17" s="154">
        <v>1.05</v>
      </c>
      <c r="I17" s="154"/>
      <c r="J17" s="155">
        <v>-100000</v>
      </c>
      <c r="K17" s="155"/>
      <c r="L17" s="4">
        <v>-160000</v>
      </c>
      <c r="M17" s="6">
        <v>-120000</v>
      </c>
      <c r="N17" s="25">
        <v>-100000</v>
      </c>
      <c r="O17" s="30">
        <f t="shared" si="0"/>
        <v>-106666.66666666667</v>
      </c>
    </row>
    <row r="18" spans="1:15" ht="15" customHeight="1" x14ac:dyDescent="0.2">
      <c r="A18" s="164">
        <v>4022</v>
      </c>
      <c r="B18" s="164"/>
      <c r="C18" s="157" t="s">
        <v>20</v>
      </c>
      <c r="D18" s="157"/>
      <c r="E18" s="140">
        <v>-13244</v>
      </c>
      <c r="F18" s="140"/>
      <c r="G18" s="140"/>
      <c r="H18" s="154">
        <v>0.441</v>
      </c>
      <c r="I18" s="154"/>
      <c r="J18" s="155">
        <v>-30000</v>
      </c>
      <c r="K18" s="155"/>
      <c r="L18" s="4">
        <v>-18000</v>
      </c>
      <c r="M18" s="6">
        <v>-20000</v>
      </c>
      <c r="N18" s="25">
        <v>-34000</v>
      </c>
      <c r="O18" s="30">
        <f t="shared" si="0"/>
        <v>-28000</v>
      </c>
    </row>
    <row r="19" spans="1:15" ht="15" customHeight="1" x14ac:dyDescent="0.2">
      <c r="A19" s="164">
        <v>4030</v>
      </c>
      <c r="B19" s="164"/>
      <c r="C19" s="157" t="s">
        <v>21</v>
      </c>
      <c r="D19" s="157"/>
      <c r="E19" s="140">
        <v>-168985</v>
      </c>
      <c r="F19" s="140"/>
      <c r="G19" s="140"/>
      <c r="H19" s="154">
        <v>1.165</v>
      </c>
      <c r="I19" s="154"/>
      <c r="J19" s="155">
        <v>-145000</v>
      </c>
      <c r="K19" s="155"/>
      <c r="L19" s="4">
        <v>-170000</v>
      </c>
      <c r="M19" s="6">
        <v>-145000</v>
      </c>
      <c r="N19" s="25">
        <v>-153000</v>
      </c>
      <c r="O19" s="30">
        <f t="shared" si="0"/>
        <v>-147666.66666666666</v>
      </c>
    </row>
    <row r="20" spans="1:15" ht="15" customHeight="1" x14ac:dyDescent="0.2">
      <c r="A20" s="164">
        <v>4031</v>
      </c>
      <c r="B20" s="164"/>
      <c r="C20" s="157" t="s">
        <v>22</v>
      </c>
      <c r="D20" s="157"/>
      <c r="E20" s="153">
        <v>0</v>
      </c>
      <c r="F20" s="153"/>
      <c r="G20" s="153"/>
      <c r="H20" s="154">
        <v>0</v>
      </c>
      <c r="I20" s="154"/>
      <c r="J20" s="155">
        <v>-10000</v>
      </c>
      <c r="K20" s="155"/>
      <c r="L20" s="4">
        <v>-10000</v>
      </c>
      <c r="M20" s="6">
        <v>-10000</v>
      </c>
      <c r="N20" s="25">
        <v>-10000</v>
      </c>
      <c r="O20" s="30">
        <f t="shared" si="0"/>
        <v>-10000</v>
      </c>
    </row>
    <row r="21" spans="1:15" ht="15" customHeight="1" x14ac:dyDescent="0.2">
      <c r="A21" s="164">
        <v>4032</v>
      </c>
      <c r="B21" s="164"/>
      <c r="C21" s="157" t="s">
        <v>23</v>
      </c>
      <c r="D21" s="157"/>
      <c r="E21" s="153">
        <v>0</v>
      </c>
      <c r="F21" s="153"/>
      <c r="G21" s="153"/>
      <c r="H21" s="154">
        <v>0</v>
      </c>
      <c r="I21" s="154"/>
      <c r="J21" s="155">
        <v>-10000</v>
      </c>
      <c r="K21" s="155"/>
      <c r="L21" s="4">
        <v>-15000</v>
      </c>
      <c r="M21" s="6">
        <v>-10000</v>
      </c>
      <c r="N21" s="25">
        <v>-10000</v>
      </c>
      <c r="O21" s="30">
        <f t="shared" si="0"/>
        <v>-10000</v>
      </c>
    </row>
    <row r="22" spans="1:15" ht="15" customHeight="1" x14ac:dyDescent="0.2">
      <c r="A22" s="164">
        <v>4540</v>
      </c>
      <c r="B22" s="164"/>
      <c r="C22" s="157" t="s">
        <v>24</v>
      </c>
      <c r="D22" s="157"/>
      <c r="E22" s="140">
        <v>-35882</v>
      </c>
      <c r="F22" s="140"/>
      <c r="G22" s="140"/>
      <c r="H22" s="154">
        <v>3.5880000000000001</v>
      </c>
      <c r="I22" s="154"/>
      <c r="J22" s="155">
        <v>-10000</v>
      </c>
      <c r="K22" s="155"/>
      <c r="L22" s="4">
        <v>-25000</v>
      </c>
      <c r="M22" s="6">
        <v>-10000</v>
      </c>
      <c r="N22" s="25">
        <v>0</v>
      </c>
      <c r="O22" s="30">
        <f t="shared" si="0"/>
        <v>-6666.666666666667</v>
      </c>
    </row>
    <row r="23" spans="1:15" ht="15" customHeight="1" x14ac:dyDescent="0.2">
      <c r="A23" s="164">
        <v>4550</v>
      </c>
      <c r="B23" s="164"/>
      <c r="C23" s="157" t="s">
        <v>25</v>
      </c>
      <c r="D23" s="157"/>
      <c r="E23" s="140">
        <v>-6260</v>
      </c>
      <c r="F23" s="140"/>
      <c r="G23" s="140"/>
      <c r="H23" s="154">
        <v>1.252</v>
      </c>
      <c r="I23" s="154"/>
      <c r="J23" s="155">
        <v>-5000</v>
      </c>
      <c r="K23" s="155"/>
      <c r="L23" s="4">
        <v>-15000</v>
      </c>
      <c r="M23" s="6">
        <v>-5000</v>
      </c>
      <c r="N23" s="25">
        <v>0</v>
      </c>
      <c r="O23" s="30">
        <f t="shared" si="0"/>
        <v>-3333.3333333333335</v>
      </c>
    </row>
    <row r="24" spans="1:15" ht="15.95" customHeight="1" x14ac:dyDescent="0.2">
      <c r="A24" s="164">
        <v>4551</v>
      </c>
      <c r="B24" s="164"/>
      <c r="C24" s="157" t="s">
        <v>26</v>
      </c>
      <c r="D24" s="157"/>
      <c r="E24" s="153">
        <v>0</v>
      </c>
      <c r="F24" s="153"/>
      <c r="G24" s="153"/>
      <c r="H24" s="154">
        <v>0</v>
      </c>
      <c r="I24" s="154"/>
      <c r="J24" s="155">
        <v>-5000</v>
      </c>
      <c r="K24" s="155"/>
      <c r="L24" s="4">
        <v>-15000</v>
      </c>
      <c r="M24" s="6">
        <v>-5000</v>
      </c>
      <c r="N24" s="25">
        <v>0</v>
      </c>
      <c r="O24" s="30">
        <f t="shared" si="0"/>
        <v>-3333.3333333333335</v>
      </c>
    </row>
    <row r="25" spans="1:15" ht="15.95" customHeight="1" x14ac:dyDescent="0.2">
      <c r="A25" s="9"/>
      <c r="B25" s="9"/>
      <c r="C25" s="10"/>
      <c r="D25" s="10"/>
      <c r="E25" s="133">
        <f>SUM(E16:E24)</f>
        <v>-442946</v>
      </c>
      <c r="F25" s="133"/>
      <c r="G25" s="133"/>
      <c r="H25" s="11"/>
      <c r="I25" s="11"/>
      <c r="J25" s="12"/>
      <c r="K25" s="12"/>
      <c r="L25" s="7">
        <f>SUM(L16:L24)</f>
        <v>-588000</v>
      </c>
      <c r="M25" s="6">
        <f>SUM(M16:M24)</f>
        <v>-445000</v>
      </c>
      <c r="N25" s="25">
        <f>SUM(N16:N24)</f>
        <v>-417000</v>
      </c>
      <c r="O25" s="31">
        <f t="shared" si="0"/>
        <v>-287333.33333333331</v>
      </c>
    </row>
    <row r="26" spans="1:15" ht="12" customHeight="1" x14ac:dyDescent="0.2">
      <c r="A26" s="1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6"/>
      <c r="N26" s="25"/>
      <c r="O26" s="30">
        <f t="shared" si="0"/>
        <v>0</v>
      </c>
    </row>
    <row r="27" spans="1:15" ht="12" customHeight="1" x14ac:dyDescent="0.2">
      <c r="A27" s="13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6"/>
      <c r="N27" s="25"/>
      <c r="O27" s="30">
        <f t="shared" si="0"/>
        <v>0</v>
      </c>
    </row>
    <row r="28" spans="1:15" ht="12" customHeight="1" x14ac:dyDescent="0.2">
      <c r="A28" s="14">
        <v>-435000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  <c r="N28" s="25"/>
      <c r="O28" s="30">
        <f t="shared" si="0"/>
        <v>0</v>
      </c>
    </row>
    <row r="29" spans="1:15" ht="12" customHeight="1" x14ac:dyDescent="0.2">
      <c r="A29" s="1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6"/>
      <c r="N29" s="25"/>
      <c r="O29" s="30">
        <f t="shared" si="0"/>
        <v>0</v>
      </c>
    </row>
    <row r="30" spans="1:15" ht="12.95" customHeight="1" x14ac:dyDescent="0.2">
      <c r="A30" s="15">
        <v>5010</v>
      </c>
      <c r="B30" s="157" t="s">
        <v>30</v>
      </c>
      <c r="C30" s="157"/>
      <c r="D30" s="163">
        <v>-500</v>
      </c>
      <c r="E30" s="163"/>
      <c r="F30" s="163"/>
      <c r="G30" s="154">
        <v>0.1</v>
      </c>
      <c r="H30" s="154"/>
      <c r="I30" s="155">
        <v>-5000</v>
      </c>
      <c r="J30" s="155"/>
      <c r="K30" s="3"/>
      <c r="L30" s="4">
        <v>-5000</v>
      </c>
      <c r="M30" s="6">
        <v>-6000</v>
      </c>
      <c r="N30" s="25">
        <v>-5000</v>
      </c>
      <c r="O30" s="30">
        <f>(J30+M30+N30)/3</f>
        <v>-3666.6666666666665</v>
      </c>
    </row>
    <row r="31" spans="1:15" ht="15" customHeight="1" x14ac:dyDescent="0.2">
      <c r="A31" s="15">
        <v>5070</v>
      </c>
      <c r="B31" s="157" t="s">
        <v>31</v>
      </c>
      <c r="C31" s="157"/>
      <c r="D31" s="158">
        <v>-12000</v>
      </c>
      <c r="E31" s="158"/>
      <c r="F31" s="158"/>
      <c r="G31" s="154">
        <v>1</v>
      </c>
      <c r="H31" s="154"/>
      <c r="I31" s="155">
        <v>-12000</v>
      </c>
      <c r="J31" s="155"/>
      <c r="K31" s="3"/>
      <c r="L31" s="4">
        <v>-15000</v>
      </c>
      <c r="M31" s="6">
        <v>-12000</v>
      </c>
      <c r="N31" s="25">
        <v>-12000</v>
      </c>
      <c r="O31" s="30">
        <f t="shared" si="0"/>
        <v>-8000</v>
      </c>
    </row>
    <row r="32" spans="1:15" ht="15" customHeight="1" x14ac:dyDescent="0.2">
      <c r="A32" s="15">
        <v>6070</v>
      </c>
      <c r="B32" s="157" t="s">
        <v>32</v>
      </c>
      <c r="C32" s="157"/>
      <c r="D32" s="158">
        <v>-2213</v>
      </c>
      <c r="E32" s="158"/>
      <c r="F32" s="158"/>
      <c r="G32" s="154">
        <v>0.443</v>
      </c>
      <c r="H32" s="154"/>
      <c r="I32" s="155">
        <v>-5000</v>
      </c>
      <c r="J32" s="155"/>
      <c r="K32" s="3"/>
      <c r="L32" s="4">
        <v>-10000</v>
      </c>
      <c r="M32" s="6">
        <v>-15000</v>
      </c>
      <c r="N32" s="25">
        <v>-5000</v>
      </c>
      <c r="O32" s="30">
        <f t="shared" si="0"/>
        <v>-6666.666666666667</v>
      </c>
    </row>
    <row r="33" spans="1:15" ht="15" customHeight="1" x14ac:dyDescent="0.2">
      <c r="A33" s="15">
        <v>6250</v>
      </c>
      <c r="B33" s="157" t="s">
        <v>33</v>
      </c>
      <c r="C33" s="157"/>
      <c r="D33" s="163">
        <v>0</v>
      </c>
      <c r="E33" s="163"/>
      <c r="F33" s="163"/>
      <c r="G33" s="154">
        <v>0</v>
      </c>
      <c r="H33" s="154"/>
      <c r="I33" s="155">
        <v>-3000</v>
      </c>
      <c r="J33" s="155"/>
      <c r="K33" s="3"/>
      <c r="L33" s="4">
        <v>-1500</v>
      </c>
      <c r="M33" s="6">
        <v>-3000</v>
      </c>
      <c r="N33" s="25">
        <v>-3000</v>
      </c>
      <c r="O33" s="30">
        <f t="shared" si="0"/>
        <v>-2000</v>
      </c>
    </row>
    <row r="34" spans="1:15" ht="15" customHeight="1" x14ac:dyDescent="0.2">
      <c r="A34" s="15">
        <v>6460</v>
      </c>
      <c r="B34" s="157" t="s">
        <v>34</v>
      </c>
      <c r="C34" s="157"/>
      <c r="D34" s="158">
        <v>-4333.16</v>
      </c>
      <c r="E34" s="158"/>
      <c r="F34" s="158"/>
      <c r="G34" s="154">
        <v>0.72199999999999998</v>
      </c>
      <c r="H34" s="154"/>
      <c r="I34" s="155">
        <v>-6000</v>
      </c>
      <c r="J34" s="155"/>
      <c r="K34" s="3"/>
      <c r="L34" s="4">
        <v>-5000</v>
      </c>
      <c r="M34" s="6">
        <v>-10000</v>
      </c>
      <c r="N34" s="25">
        <v>-7000</v>
      </c>
      <c r="O34" s="30">
        <f t="shared" si="0"/>
        <v>-5666.666666666667</v>
      </c>
    </row>
    <row r="35" spans="1:15" ht="15" customHeight="1" x14ac:dyDescent="0.2">
      <c r="A35" s="15">
        <v>6530</v>
      </c>
      <c r="B35" s="157" t="s">
        <v>35</v>
      </c>
      <c r="C35" s="157"/>
      <c r="D35" s="158">
        <v>-3250</v>
      </c>
      <c r="E35" s="158"/>
      <c r="F35" s="158"/>
      <c r="G35" s="154">
        <v>0.191</v>
      </c>
      <c r="H35" s="154"/>
      <c r="I35" s="155">
        <v>-17000</v>
      </c>
      <c r="J35" s="155"/>
      <c r="K35" s="3"/>
      <c r="L35" s="4">
        <v>-5000</v>
      </c>
      <c r="M35" s="6">
        <v>-12000</v>
      </c>
      <c r="N35" s="25">
        <v>-20000</v>
      </c>
      <c r="O35" s="30">
        <f t="shared" si="0"/>
        <v>-10666.666666666666</v>
      </c>
    </row>
    <row r="36" spans="1:15" ht="15" customHeight="1" x14ac:dyDescent="0.2">
      <c r="A36" s="15">
        <v>6570</v>
      </c>
      <c r="B36" s="157" t="s">
        <v>36</v>
      </c>
      <c r="C36" s="157"/>
      <c r="D36" s="158">
        <v>-3091.5</v>
      </c>
      <c r="E36" s="158"/>
      <c r="F36" s="158"/>
      <c r="G36" s="154">
        <v>0.77300000000000002</v>
      </c>
      <c r="H36" s="154"/>
      <c r="I36" s="155">
        <v>-4000</v>
      </c>
      <c r="J36" s="155"/>
      <c r="K36" s="3"/>
      <c r="L36" s="4">
        <v>-5000</v>
      </c>
      <c r="M36" s="6">
        <v>-3000</v>
      </c>
      <c r="N36" s="25">
        <v>0</v>
      </c>
      <c r="O36" s="30">
        <f t="shared" si="0"/>
        <v>-1000</v>
      </c>
    </row>
    <row r="37" spans="1:15" ht="31.5" customHeight="1" x14ac:dyDescent="0.2">
      <c r="A37" s="15">
        <v>6980</v>
      </c>
      <c r="B37" s="157" t="s">
        <v>37</v>
      </c>
      <c r="C37" s="157"/>
      <c r="D37" s="158">
        <v>-1050</v>
      </c>
      <c r="E37" s="158"/>
      <c r="F37" s="158"/>
      <c r="G37" s="141" t="s">
        <v>5</v>
      </c>
      <c r="H37" s="141"/>
      <c r="I37" s="142">
        <v>0</v>
      </c>
      <c r="J37" s="142"/>
      <c r="K37" s="3"/>
      <c r="L37" s="4">
        <v>-2500</v>
      </c>
      <c r="M37" s="6">
        <v>0</v>
      </c>
      <c r="N37" s="25">
        <v>0</v>
      </c>
      <c r="O37" s="30">
        <f t="shared" si="0"/>
        <v>0</v>
      </c>
    </row>
    <row r="38" spans="1:15" ht="19.5" customHeight="1" x14ac:dyDescent="0.2">
      <c r="A38" s="15"/>
      <c r="B38" s="10"/>
      <c r="C38" s="10"/>
      <c r="D38" s="16"/>
      <c r="E38" s="16"/>
      <c r="F38" s="16"/>
      <c r="G38" s="17"/>
      <c r="H38" s="17"/>
      <c r="I38" s="18"/>
      <c r="J38" s="18"/>
      <c r="K38" s="3"/>
      <c r="L38" s="19">
        <f>SUM(L30:L37)</f>
        <v>-49000</v>
      </c>
      <c r="M38" s="20">
        <f>SUM(M30:M37)</f>
        <v>-61000</v>
      </c>
      <c r="N38" s="27">
        <f>SUM(N30:N37)</f>
        <v>-52000</v>
      </c>
      <c r="O38" s="31">
        <f t="shared" si="0"/>
        <v>-37666.666666666664</v>
      </c>
    </row>
    <row r="39" spans="1:15" ht="27.95" customHeight="1" x14ac:dyDescent="0.2">
      <c r="A39" s="159"/>
      <c r="B39" s="159"/>
      <c r="C39" s="159"/>
      <c r="D39" s="159"/>
      <c r="E39" s="159"/>
      <c r="F39" s="160" t="s">
        <v>0</v>
      </c>
      <c r="G39" s="160"/>
      <c r="H39" s="161" t="s">
        <v>1</v>
      </c>
      <c r="I39" s="161"/>
      <c r="J39" s="162" t="s">
        <v>2</v>
      </c>
      <c r="K39" s="162"/>
      <c r="L39" s="34" t="s">
        <v>2</v>
      </c>
      <c r="M39" s="34" t="s">
        <v>2</v>
      </c>
      <c r="N39" s="35" t="s">
        <v>2</v>
      </c>
      <c r="O39" s="36" t="s">
        <v>2</v>
      </c>
    </row>
    <row r="40" spans="1:15" ht="21.95" customHeight="1" x14ac:dyDescent="0.2">
      <c r="A40" s="156" t="s">
        <v>38</v>
      </c>
      <c r="B40" s="156"/>
      <c r="C40" s="156"/>
      <c r="D40" s="156"/>
      <c r="E40" s="156"/>
      <c r="F40" s="138">
        <v>-26437.66</v>
      </c>
      <c r="G40" s="138"/>
      <c r="H40" s="143">
        <v>0.50800000000000001</v>
      </c>
      <c r="I40" s="143"/>
      <c r="J40" s="144">
        <v>-52000</v>
      </c>
      <c r="K40" s="144"/>
      <c r="L40" s="21">
        <f>L38</f>
        <v>-49000</v>
      </c>
      <c r="M40" s="6">
        <f>M38</f>
        <v>-61000</v>
      </c>
      <c r="N40" s="28">
        <f>N38</f>
        <v>-52000</v>
      </c>
      <c r="O40" s="30">
        <f t="shared" si="0"/>
        <v>-55000</v>
      </c>
    </row>
    <row r="41" spans="1:15" ht="35.1" customHeight="1" x14ac:dyDescent="0.2">
      <c r="A41" s="149" t="s">
        <v>39</v>
      </c>
      <c r="B41" s="149"/>
      <c r="C41" s="149"/>
      <c r="D41" s="149"/>
      <c r="E41" s="149"/>
      <c r="F41" s="150">
        <v>-2220</v>
      </c>
      <c r="G41" s="150"/>
      <c r="H41" s="151">
        <v>0.27800000000000002</v>
      </c>
      <c r="I41" s="151"/>
      <c r="J41" s="152">
        <v>-8000</v>
      </c>
      <c r="K41" s="152"/>
      <c r="L41" s="4">
        <v>-15000</v>
      </c>
      <c r="M41" s="6">
        <v>-8000</v>
      </c>
      <c r="N41" s="25">
        <v>-8000</v>
      </c>
      <c r="O41" s="30">
        <f t="shared" si="0"/>
        <v>-8000</v>
      </c>
    </row>
    <row r="42" spans="1:15" ht="15" customHeight="1" x14ac:dyDescent="0.2">
      <c r="A42" s="139" t="s">
        <v>40</v>
      </c>
      <c r="B42" s="139"/>
      <c r="C42" s="139"/>
      <c r="D42" s="139"/>
      <c r="E42" s="139"/>
      <c r="F42" s="153">
        <v>0</v>
      </c>
      <c r="G42" s="153"/>
      <c r="H42" s="154">
        <v>0</v>
      </c>
      <c r="I42" s="154"/>
      <c r="J42" s="155">
        <v>-20000</v>
      </c>
      <c r="K42" s="155"/>
      <c r="L42" s="4">
        <v>-15000</v>
      </c>
      <c r="M42" s="6">
        <v>-16000</v>
      </c>
      <c r="N42" s="25">
        <v>-28000</v>
      </c>
      <c r="O42" s="30">
        <f t="shared" si="0"/>
        <v>-21333.333333333332</v>
      </c>
    </row>
    <row r="43" spans="1:15" ht="23.1" customHeight="1" x14ac:dyDescent="0.2">
      <c r="A43" s="156" t="s">
        <v>41</v>
      </c>
      <c r="B43" s="156"/>
      <c r="C43" s="156"/>
      <c r="D43" s="156"/>
      <c r="E43" s="156"/>
      <c r="F43" s="138">
        <v>-2220</v>
      </c>
      <c r="G43" s="138"/>
      <c r="H43" s="143">
        <v>7.9000000000000001E-2</v>
      </c>
      <c r="I43" s="143"/>
      <c r="J43" s="144">
        <v>-28000</v>
      </c>
      <c r="K43" s="144"/>
      <c r="L43" s="4">
        <v>-25000</v>
      </c>
      <c r="M43" s="6">
        <v>-24000</v>
      </c>
      <c r="N43" s="25">
        <v>-36000</v>
      </c>
      <c r="O43" s="30">
        <f t="shared" si="0"/>
        <v>-29333.333333333332</v>
      </c>
    </row>
    <row r="44" spans="1:15" ht="29.1" customHeight="1" x14ac:dyDescent="0.2">
      <c r="A44" s="134" t="s">
        <v>42</v>
      </c>
      <c r="B44" s="134"/>
      <c r="C44" s="134"/>
      <c r="D44" s="134"/>
      <c r="E44" s="134"/>
      <c r="F44" s="138">
        <v>-471603.66</v>
      </c>
      <c r="G44" s="138"/>
      <c r="H44" s="143">
        <v>0.91600000000000004</v>
      </c>
      <c r="I44" s="143"/>
      <c r="J44" s="144">
        <v>-515000</v>
      </c>
      <c r="K44" s="144"/>
      <c r="L44" s="19">
        <f>L25+L38</f>
        <v>-637000</v>
      </c>
      <c r="M44" s="20">
        <f>M25+M38</f>
        <v>-506000</v>
      </c>
      <c r="N44" s="27">
        <f>N25+N38</f>
        <v>-469000</v>
      </c>
      <c r="O44" s="31">
        <f t="shared" si="0"/>
        <v>-496666.66666666669</v>
      </c>
    </row>
    <row r="45" spans="1:15" ht="20.100000000000001" customHeight="1" x14ac:dyDescent="0.2">
      <c r="A45" s="145" t="s">
        <v>43</v>
      </c>
      <c r="B45" s="145"/>
      <c r="C45" s="145"/>
      <c r="D45" s="145"/>
      <c r="E45" s="145"/>
      <c r="F45" s="146">
        <v>57046.34</v>
      </c>
      <c r="G45" s="146"/>
      <c r="H45" s="147" t="s">
        <v>44</v>
      </c>
      <c r="I45" s="147"/>
      <c r="J45" s="148">
        <v>0</v>
      </c>
      <c r="K45" s="148"/>
      <c r="L45" s="4">
        <f>L13+L44</f>
        <v>-102000</v>
      </c>
      <c r="M45" s="6">
        <v>0</v>
      </c>
      <c r="N45" s="25">
        <v>0</v>
      </c>
      <c r="O45" s="30">
        <f t="shared" si="0"/>
        <v>0</v>
      </c>
    </row>
    <row r="46" spans="1:15" ht="12" customHeight="1" x14ac:dyDescent="0.2">
      <c r="A46" s="134" t="s">
        <v>45</v>
      </c>
      <c r="B46" s="134"/>
      <c r="C46" s="134"/>
      <c r="D46" s="134"/>
      <c r="E46" s="134"/>
      <c r="F46" s="138">
        <v>57046.34</v>
      </c>
      <c r="G46" s="138"/>
      <c r="H46" s="136" t="s">
        <v>44</v>
      </c>
      <c r="I46" s="136"/>
      <c r="J46" s="137">
        <v>0</v>
      </c>
      <c r="K46" s="137"/>
      <c r="L46" s="4">
        <v>0</v>
      </c>
      <c r="M46" s="6">
        <v>0</v>
      </c>
      <c r="N46" s="25">
        <v>0</v>
      </c>
      <c r="O46" s="30">
        <f t="shared" si="0"/>
        <v>0</v>
      </c>
    </row>
    <row r="47" spans="1:15" ht="30" customHeight="1" x14ac:dyDescent="0.2">
      <c r="A47" s="134" t="s">
        <v>46</v>
      </c>
      <c r="B47" s="134"/>
      <c r="C47" s="134"/>
      <c r="D47" s="134"/>
      <c r="E47" s="134"/>
      <c r="F47" s="138">
        <v>57046.34</v>
      </c>
      <c r="G47" s="138"/>
      <c r="H47" s="136" t="s">
        <v>44</v>
      </c>
      <c r="I47" s="136"/>
      <c r="J47" s="137">
        <v>0</v>
      </c>
      <c r="K47" s="137"/>
      <c r="L47" s="4">
        <v>0</v>
      </c>
      <c r="M47" s="6">
        <v>0</v>
      </c>
      <c r="N47" s="25">
        <v>0</v>
      </c>
      <c r="O47" s="30">
        <f t="shared" si="0"/>
        <v>0</v>
      </c>
    </row>
    <row r="48" spans="1:15" ht="20.100000000000001" customHeight="1" x14ac:dyDescent="0.2">
      <c r="A48" s="139" t="s">
        <v>47</v>
      </c>
      <c r="B48" s="139"/>
      <c r="C48" s="139"/>
      <c r="D48" s="139"/>
      <c r="E48" s="139"/>
      <c r="F48" s="140">
        <v>-57046.34</v>
      </c>
      <c r="G48" s="140"/>
      <c r="H48" s="141" t="s">
        <v>5</v>
      </c>
      <c r="I48" s="141"/>
      <c r="J48" s="142">
        <v>0</v>
      </c>
      <c r="K48" s="142"/>
      <c r="L48" s="4">
        <v>0</v>
      </c>
      <c r="M48" s="6">
        <v>0</v>
      </c>
      <c r="N48" s="25">
        <v>0</v>
      </c>
      <c r="O48" s="30">
        <f t="shared" si="0"/>
        <v>0</v>
      </c>
    </row>
    <row r="49" spans="1:15" ht="30" customHeight="1" x14ac:dyDescent="0.2">
      <c r="A49" s="134" t="s">
        <v>48</v>
      </c>
      <c r="B49" s="134"/>
      <c r="C49" s="134"/>
      <c r="D49" s="134"/>
      <c r="E49" s="134"/>
      <c r="F49" s="138">
        <v>-57046.34</v>
      </c>
      <c r="G49" s="138"/>
      <c r="H49" s="136" t="s">
        <v>44</v>
      </c>
      <c r="I49" s="136"/>
      <c r="J49" s="137">
        <v>0</v>
      </c>
      <c r="K49" s="137"/>
      <c r="L49" s="4">
        <v>0</v>
      </c>
      <c r="M49" s="6">
        <v>0</v>
      </c>
      <c r="N49" s="25">
        <v>0</v>
      </c>
      <c r="O49" s="30">
        <f t="shared" si="0"/>
        <v>0</v>
      </c>
    </row>
    <row r="50" spans="1:15" ht="14.1" customHeight="1" x14ac:dyDescent="0.2">
      <c r="A50" s="134" t="s">
        <v>49</v>
      </c>
      <c r="B50" s="134"/>
      <c r="C50" s="134"/>
      <c r="D50" s="134"/>
      <c r="E50" s="134"/>
      <c r="F50" s="135">
        <v>0</v>
      </c>
      <c r="G50" s="135"/>
      <c r="H50" s="136" t="s">
        <v>44</v>
      </c>
      <c r="I50" s="136"/>
      <c r="J50" s="137">
        <v>0</v>
      </c>
      <c r="K50" s="137"/>
      <c r="L50" s="4">
        <f>SUM(L45:L49)</f>
        <v>-102000</v>
      </c>
      <c r="M50" s="5">
        <f t="shared" ref="M50:N50" si="4">SUM(M45:M49)</f>
        <v>0</v>
      </c>
      <c r="N50" s="25">
        <f t="shared" si="4"/>
        <v>0</v>
      </c>
      <c r="O50" s="32">
        <f t="shared" si="0"/>
        <v>0</v>
      </c>
    </row>
    <row r="51" spans="1:15" ht="12.75" customHeight="1" x14ac:dyDescent="0.2"/>
    <row r="52" spans="1:15" ht="25.5" customHeight="1" x14ac:dyDescent="0.2">
      <c r="J52" s="131" t="s">
        <v>56</v>
      </c>
      <c r="K52" s="132"/>
      <c r="L52" s="37" t="s">
        <v>54</v>
      </c>
      <c r="M52" s="37" t="s">
        <v>57</v>
      </c>
      <c r="N52" s="37" t="s">
        <v>58</v>
      </c>
      <c r="O52" s="38" t="s">
        <v>55</v>
      </c>
    </row>
    <row r="53" spans="1:15" ht="12.75" customHeight="1" x14ac:dyDescent="0.2">
      <c r="O53" s="39"/>
    </row>
    <row r="54" spans="1:15" ht="12.75" customHeight="1" x14ac:dyDescent="0.2"/>
    <row r="55" spans="1:15" ht="12.75" customHeight="1" x14ac:dyDescent="0.2"/>
  </sheetData>
  <mergeCells count="185">
    <mergeCell ref="A1:G1"/>
    <mergeCell ref="H1:I1"/>
    <mergeCell ref="J1:K1"/>
    <mergeCell ref="A2:G2"/>
    <mergeCell ref="H2:I2"/>
    <mergeCell ref="J2:K2"/>
    <mergeCell ref="A3:D3"/>
    <mergeCell ref="E3:G3"/>
    <mergeCell ref="H3:I3"/>
    <mergeCell ref="J3:K3"/>
    <mergeCell ref="A4:D4"/>
    <mergeCell ref="E4:G4"/>
    <mergeCell ref="H4:I4"/>
    <mergeCell ref="J4:K4"/>
    <mergeCell ref="A5:D5"/>
    <mergeCell ref="E5:G5"/>
    <mergeCell ref="H5:I5"/>
    <mergeCell ref="J5:K5"/>
    <mergeCell ref="A6:D6"/>
    <mergeCell ref="E6:G6"/>
    <mergeCell ref="H6:I6"/>
    <mergeCell ref="J6:K6"/>
    <mergeCell ref="A7:D7"/>
    <mergeCell ref="E7:G7"/>
    <mergeCell ref="H7:I7"/>
    <mergeCell ref="J7:K7"/>
    <mergeCell ref="A8:D8"/>
    <mergeCell ref="E8:G8"/>
    <mergeCell ref="H8:I8"/>
    <mergeCell ref="J8:K8"/>
    <mergeCell ref="A9:D9"/>
    <mergeCell ref="E9:G9"/>
    <mergeCell ref="H9:I9"/>
    <mergeCell ref="J9:K9"/>
    <mergeCell ref="A10:D10"/>
    <mergeCell ref="E10:G10"/>
    <mergeCell ref="H10:I10"/>
    <mergeCell ref="J10:K10"/>
    <mergeCell ref="A11:D11"/>
    <mergeCell ref="E11:G11"/>
    <mergeCell ref="H11:I11"/>
    <mergeCell ref="J11:K11"/>
    <mergeCell ref="A12:D12"/>
    <mergeCell ref="E12:G12"/>
    <mergeCell ref="H12:I12"/>
    <mergeCell ref="J12:K12"/>
    <mergeCell ref="A13:D13"/>
    <mergeCell ref="E13:G13"/>
    <mergeCell ref="H13:I13"/>
    <mergeCell ref="J13:K13"/>
    <mergeCell ref="A14:D14"/>
    <mergeCell ref="E14:G14"/>
    <mergeCell ref="H14:I14"/>
    <mergeCell ref="J14:K14"/>
    <mergeCell ref="A15:D15"/>
    <mergeCell ref="E15:G15"/>
    <mergeCell ref="H15:I15"/>
    <mergeCell ref="J15:K15"/>
    <mergeCell ref="A16:B16"/>
    <mergeCell ref="C16:D16"/>
    <mergeCell ref="E16:G16"/>
    <mergeCell ref="H16:I16"/>
    <mergeCell ref="J16:K16"/>
    <mergeCell ref="A17:B17"/>
    <mergeCell ref="C17:D17"/>
    <mergeCell ref="E17:G17"/>
    <mergeCell ref="H17:I17"/>
    <mergeCell ref="J17:K17"/>
    <mergeCell ref="A18:B18"/>
    <mergeCell ref="C18:D18"/>
    <mergeCell ref="E18:G18"/>
    <mergeCell ref="H18:I18"/>
    <mergeCell ref="J18:K18"/>
    <mergeCell ref="A19:B19"/>
    <mergeCell ref="C19:D19"/>
    <mergeCell ref="E19:G19"/>
    <mergeCell ref="H19:I19"/>
    <mergeCell ref="J19:K19"/>
    <mergeCell ref="A20:B20"/>
    <mergeCell ref="C20:D20"/>
    <mergeCell ref="E20:G20"/>
    <mergeCell ref="H20:I20"/>
    <mergeCell ref="J20:K20"/>
    <mergeCell ref="A21:B21"/>
    <mergeCell ref="C21:D21"/>
    <mergeCell ref="E21:G21"/>
    <mergeCell ref="H21:I21"/>
    <mergeCell ref="J21:K21"/>
    <mergeCell ref="A22:B22"/>
    <mergeCell ref="C22:D22"/>
    <mergeCell ref="E22:G22"/>
    <mergeCell ref="H22:I22"/>
    <mergeCell ref="J22:K22"/>
    <mergeCell ref="A23:B23"/>
    <mergeCell ref="C23:D23"/>
    <mergeCell ref="E23:G23"/>
    <mergeCell ref="H23:I23"/>
    <mergeCell ref="J23:K23"/>
    <mergeCell ref="A24:B24"/>
    <mergeCell ref="C24:D24"/>
    <mergeCell ref="E24:G24"/>
    <mergeCell ref="H24:I24"/>
    <mergeCell ref="J24:K24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B36:C36"/>
    <mergeCell ref="D36:F36"/>
    <mergeCell ref="G36:H36"/>
    <mergeCell ref="I36:J36"/>
    <mergeCell ref="B37:C37"/>
    <mergeCell ref="D37:F37"/>
    <mergeCell ref="G37:H37"/>
    <mergeCell ref="I37:J37"/>
    <mergeCell ref="A39:E39"/>
    <mergeCell ref="F39:G39"/>
    <mergeCell ref="H39:I39"/>
    <mergeCell ref="J39:K39"/>
    <mergeCell ref="A40:E40"/>
    <mergeCell ref="F40:G40"/>
    <mergeCell ref="H40:I40"/>
    <mergeCell ref="J40:K40"/>
    <mergeCell ref="H45:I45"/>
    <mergeCell ref="J45:K45"/>
    <mergeCell ref="A46:E46"/>
    <mergeCell ref="F46:G46"/>
    <mergeCell ref="H46:I46"/>
    <mergeCell ref="J46:K46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J52:K52"/>
    <mergeCell ref="E25:G25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44:E44"/>
    <mergeCell ref="F44:G44"/>
    <mergeCell ref="H44:I44"/>
    <mergeCell ref="J44:K44"/>
    <mergeCell ref="A45:E45"/>
    <mergeCell ref="F45:G45"/>
  </mergeCells>
  <pageMargins left="0" right="0" top="0" bottom="0.74803149606299213" header="0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7" workbookViewId="0">
      <selection activeCell="D17" sqref="D17"/>
    </sheetView>
  </sheetViews>
  <sheetFormatPr defaultRowHeight="12.75" x14ac:dyDescent="0.2"/>
  <cols>
    <col min="1" max="1" width="5.83203125" customWidth="1"/>
    <col min="2" max="2" width="8" customWidth="1"/>
    <col min="3" max="3" width="20.1640625" customWidth="1"/>
    <col min="4" max="4" width="10.83203125" bestFit="1" customWidth="1"/>
    <col min="5" max="5" width="10.33203125" bestFit="1" customWidth="1"/>
    <col min="6" max="6" width="10.83203125" bestFit="1" customWidth="1"/>
    <col min="7" max="7" width="12" bestFit="1" customWidth="1"/>
    <col min="8" max="8" width="24.33203125" bestFit="1" customWidth="1"/>
    <col min="9" max="9" width="10.5" customWidth="1"/>
    <col min="10" max="11" width="10.83203125" bestFit="1" customWidth="1"/>
    <col min="12" max="12" width="12" bestFit="1" customWidth="1"/>
    <col min="13" max="13" width="10.83203125" bestFit="1" customWidth="1"/>
  </cols>
  <sheetData>
    <row r="1" spans="1:13" ht="34.5" customHeight="1" x14ac:dyDescent="0.2">
      <c r="A1" s="176" t="s">
        <v>63</v>
      </c>
      <c r="B1" s="176"/>
      <c r="C1" s="176"/>
      <c r="D1" s="41" t="s">
        <v>63</v>
      </c>
      <c r="E1" s="42" t="s">
        <v>95</v>
      </c>
      <c r="F1" s="43" t="s">
        <v>96</v>
      </c>
      <c r="G1" s="44" t="s">
        <v>61</v>
      </c>
      <c r="H1" s="44" t="s">
        <v>78</v>
      </c>
      <c r="I1" s="45" t="s">
        <v>53</v>
      </c>
      <c r="J1" s="46" t="s">
        <v>60</v>
      </c>
      <c r="K1" s="47" t="s">
        <v>51</v>
      </c>
      <c r="L1" s="47" t="s">
        <v>52</v>
      </c>
      <c r="M1" s="48" t="s">
        <v>59</v>
      </c>
    </row>
    <row r="2" spans="1:13" ht="23.25" customHeight="1" x14ac:dyDescent="0.2">
      <c r="A2" s="177" t="s">
        <v>97</v>
      </c>
      <c r="B2" s="177"/>
      <c r="C2" s="177"/>
      <c r="D2" s="49"/>
      <c r="E2" s="49"/>
      <c r="F2" s="49"/>
      <c r="G2" s="50"/>
      <c r="H2" s="50" t="s">
        <v>79</v>
      </c>
      <c r="I2" s="49"/>
      <c r="J2" s="51"/>
      <c r="K2" s="51"/>
      <c r="L2" s="52"/>
      <c r="M2" s="53"/>
    </row>
    <row r="3" spans="1:13" ht="12.95" customHeight="1" x14ac:dyDescent="0.2">
      <c r="A3" s="180" t="s">
        <v>98</v>
      </c>
      <c r="B3" s="180"/>
      <c r="C3" s="180"/>
      <c r="D3" s="54">
        <v>0</v>
      </c>
      <c r="E3" s="55">
        <f t="shared" ref="E3:E4" si="0">(D3/F3%)*0.01</f>
        <v>0</v>
      </c>
      <c r="F3" s="56">
        <v>25000</v>
      </c>
      <c r="G3" s="57">
        <v>5000</v>
      </c>
      <c r="H3" s="58" t="s">
        <v>82</v>
      </c>
      <c r="I3" s="54">
        <v>0</v>
      </c>
      <c r="J3" s="59">
        <v>20000</v>
      </c>
      <c r="K3" s="59">
        <v>0</v>
      </c>
      <c r="L3" s="60">
        <v>0</v>
      </c>
      <c r="M3" s="61">
        <f>(I3+J3+K3+L3)/4</f>
        <v>5000</v>
      </c>
    </row>
    <row r="4" spans="1:13" ht="18" customHeight="1" x14ac:dyDescent="0.2">
      <c r="A4" s="180" t="s">
        <v>99</v>
      </c>
      <c r="B4" s="180"/>
      <c r="C4" s="180"/>
      <c r="D4" s="56">
        <v>75276</v>
      </c>
      <c r="E4" s="55">
        <f t="shared" si="0"/>
        <v>0.50183999999999995</v>
      </c>
      <c r="F4" s="56">
        <v>150000</v>
      </c>
      <c r="G4" s="62">
        <v>80000</v>
      </c>
      <c r="H4" s="63" t="s">
        <v>80</v>
      </c>
      <c r="I4" s="56">
        <v>140000</v>
      </c>
      <c r="J4" s="59">
        <v>150000</v>
      </c>
      <c r="K4" s="64">
        <v>145000</v>
      </c>
      <c r="L4" s="60">
        <v>150000</v>
      </c>
      <c r="M4" s="61">
        <f t="shared" ref="M4:M46" si="1">(I4+J4+K4+L4)/4</f>
        <v>146250</v>
      </c>
    </row>
    <row r="5" spans="1:13" ht="23.25" customHeight="1" x14ac:dyDescent="0.2">
      <c r="A5" s="180" t="s">
        <v>100</v>
      </c>
      <c r="B5" s="180"/>
      <c r="C5" s="180"/>
      <c r="D5" s="56">
        <v>0</v>
      </c>
      <c r="E5" s="55"/>
      <c r="F5" s="56">
        <v>0</v>
      </c>
      <c r="G5" s="62">
        <v>0</v>
      </c>
      <c r="H5" s="63" t="s">
        <v>81</v>
      </c>
      <c r="I5" s="56">
        <v>5000</v>
      </c>
      <c r="J5" s="59">
        <v>0</v>
      </c>
      <c r="K5" s="64">
        <v>7540</v>
      </c>
      <c r="L5" s="60">
        <v>20000</v>
      </c>
      <c r="M5" s="61">
        <f t="shared" si="1"/>
        <v>8135</v>
      </c>
    </row>
    <row r="6" spans="1:13" ht="15" customHeight="1" x14ac:dyDescent="0.2">
      <c r="A6" s="180" t="s">
        <v>101</v>
      </c>
      <c r="B6" s="180"/>
      <c r="C6" s="180"/>
      <c r="D6" s="56">
        <v>9090</v>
      </c>
      <c r="E6" s="55">
        <f t="shared" ref="E6:E13" si="2">(D6/F6%)*0.01</f>
        <v>0.60599999999999998</v>
      </c>
      <c r="F6" s="56">
        <v>15000</v>
      </c>
      <c r="G6" s="62">
        <v>8750</v>
      </c>
      <c r="H6" s="63" t="s">
        <v>82</v>
      </c>
      <c r="I6" s="56">
        <v>20000</v>
      </c>
      <c r="J6" s="59">
        <v>15000</v>
      </c>
      <c r="K6" s="64">
        <v>0</v>
      </c>
      <c r="L6" s="60">
        <v>0</v>
      </c>
      <c r="M6" s="61">
        <f t="shared" si="1"/>
        <v>8750</v>
      </c>
    </row>
    <row r="7" spans="1:13" ht="23.1" customHeight="1" x14ac:dyDescent="0.2">
      <c r="A7" s="179" t="s">
        <v>102</v>
      </c>
      <c r="B7" s="179"/>
      <c r="C7" s="179"/>
      <c r="D7" s="65">
        <f>SUM(D3:D6)</f>
        <v>84366</v>
      </c>
      <c r="E7" s="66">
        <f t="shared" si="2"/>
        <v>0.44403157894736844</v>
      </c>
      <c r="F7" s="65">
        <f>SUM(F3:F6)</f>
        <v>190000</v>
      </c>
      <c r="G7" s="67">
        <f>SUM(G3:G6)</f>
        <v>93750</v>
      </c>
      <c r="H7" s="68"/>
      <c r="I7" s="65">
        <v>165000</v>
      </c>
      <c r="J7" s="69">
        <f>J3+J4+J5+J6</f>
        <v>185000</v>
      </c>
      <c r="K7" s="69">
        <f t="shared" ref="K7:L7" si="3">K3+K4+K5+K6</f>
        <v>152540</v>
      </c>
      <c r="L7" s="70">
        <f t="shared" si="3"/>
        <v>170000</v>
      </c>
      <c r="M7" s="61">
        <f t="shared" si="1"/>
        <v>168135</v>
      </c>
    </row>
    <row r="8" spans="1:13" ht="24.75" customHeight="1" x14ac:dyDescent="0.2">
      <c r="A8" s="188" t="s">
        <v>103</v>
      </c>
      <c r="B8" s="188"/>
      <c r="C8" s="188"/>
      <c r="D8" s="71">
        <v>99000</v>
      </c>
      <c r="E8" s="72">
        <f t="shared" si="2"/>
        <v>1.2375</v>
      </c>
      <c r="F8" s="71">
        <v>80000</v>
      </c>
      <c r="G8" s="73">
        <v>80000</v>
      </c>
      <c r="H8" s="74" t="s">
        <v>82</v>
      </c>
      <c r="I8" s="71">
        <v>80000</v>
      </c>
      <c r="J8" s="75">
        <v>80000</v>
      </c>
      <c r="K8" s="76">
        <v>80000</v>
      </c>
      <c r="L8" s="77">
        <v>80000</v>
      </c>
      <c r="M8" s="61">
        <f t="shared" si="1"/>
        <v>80000</v>
      </c>
    </row>
    <row r="9" spans="1:13" ht="23.1" customHeight="1" x14ac:dyDescent="0.2">
      <c r="A9" s="179" t="s">
        <v>104</v>
      </c>
      <c r="B9" s="179"/>
      <c r="C9" s="179"/>
      <c r="D9" s="78">
        <v>99000</v>
      </c>
      <c r="E9" s="72">
        <f t="shared" si="2"/>
        <v>1.2375</v>
      </c>
      <c r="F9" s="78">
        <v>80000</v>
      </c>
      <c r="G9" s="79">
        <f>SUM(G8)</f>
        <v>80000</v>
      </c>
      <c r="H9" s="80"/>
      <c r="I9" s="78">
        <v>80000</v>
      </c>
      <c r="J9" s="81">
        <f>J8</f>
        <v>80000</v>
      </c>
      <c r="K9" s="81">
        <f t="shared" ref="K9:L9" si="4">K8</f>
        <v>80000</v>
      </c>
      <c r="L9" s="82">
        <f t="shared" si="4"/>
        <v>80000</v>
      </c>
      <c r="M9" s="61">
        <f t="shared" si="1"/>
        <v>80000</v>
      </c>
    </row>
    <row r="10" spans="1:13" x14ac:dyDescent="0.2">
      <c r="A10" s="188" t="s">
        <v>105</v>
      </c>
      <c r="B10" s="188"/>
      <c r="C10" s="188"/>
      <c r="D10" s="71">
        <v>238909</v>
      </c>
      <c r="E10" s="72">
        <f t="shared" si="2"/>
        <v>1.0387347826086957</v>
      </c>
      <c r="F10" s="71">
        <v>230000</v>
      </c>
      <c r="G10" s="73">
        <v>235000</v>
      </c>
      <c r="H10" s="74" t="s">
        <v>83</v>
      </c>
      <c r="I10" s="83">
        <v>230000</v>
      </c>
      <c r="J10" s="84">
        <v>230000</v>
      </c>
      <c r="K10" s="84">
        <v>245000</v>
      </c>
      <c r="L10" s="85">
        <v>225000</v>
      </c>
      <c r="M10" s="61">
        <f t="shared" si="1"/>
        <v>232500</v>
      </c>
    </row>
    <row r="11" spans="1:13" x14ac:dyDescent="0.2">
      <c r="A11" s="180" t="s">
        <v>106</v>
      </c>
      <c r="B11" s="180"/>
      <c r="C11" s="180"/>
      <c r="D11" s="56">
        <v>50182</v>
      </c>
      <c r="E11" s="55">
        <f t="shared" si="2"/>
        <v>1.2545500000000001</v>
      </c>
      <c r="F11" s="56">
        <v>40000</v>
      </c>
      <c r="G11" s="62">
        <v>45000</v>
      </c>
      <c r="H11" s="63" t="s">
        <v>83</v>
      </c>
      <c r="I11" s="86">
        <v>40000</v>
      </c>
      <c r="J11" s="87">
        <v>40000</v>
      </c>
      <c r="K11" s="87">
        <v>40000</v>
      </c>
      <c r="L11" s="88">
        <v>30000</v>
      </c>
      <c r="M11" s="61">
        <f t="shared" si="1"/>
        <v>37500</v>
      </c>
    </row>
    <row r="12" spans="1:13" ht="23.1" customHeight="1" x14ac:dyDescent="0.2">
      <c r="A12" s="179" t="s">
        <v>107</v>
      </c>
      <c r="B12" s="179"/>
      <c r="C12" s="179"/>
      <c r="D12" s="78">
        <v>289091</v>
      </c>
      <c r="E12" s="72">
        <f t="shared" si="2"/>
        <v>1.0707074074074074</v>
      </c>
      <c r="F12" s="78">
        <v>270000</v>
      </c>
      <c r="G12" s="79">
        <f>SUM(G10:G11)</f>
        <v>280000</v>
      </c>
      <c r="H12" s="80"/>
      <c r="I12" s="89">
        <v>270000</v>
      </c>
      <c r="J12" s="90">
        <f>J10+J11</f>
        <v>270000</v>
      </c>
      <c r="K12" s="90">
        <f t="shared" ref="K12:L12" si="5">K10+K11</f>
        <v>285000</v>
      </c>
      <c r="L12" s="91">
        <f t="shared" si="5"/>
        <v>255000</v>
      </c>
      <c r="M12" s="61">
        <f t="shared" si="1"/>
        <v>270000</v>
      </c>
    </row>
    <row r="13" spans="1:13" ht="24.75" customHeight="1" x14ac:dyDescent="0.2">
      <c r="A13" s="174" t="s">
        <v>108</v>
      </c>
      <c r="B13" s="174"/>
      <c r="C13" s="174"/>
      <c r="D13" s="78">
        <v>472457</v>
      </c>
      <c r="E13" s="72">
        <f t="shared" si="2"/>
        <v>0.8749203703703704</v>
      </c>
      <c r="F13" s="78">
        <v>540000</v>
      </c>
      <c r="G13" s="79">
        <f>G7+G9+G12</f>
        <v>453750</v>
      </c>
      <c r="H13" s="80"/>
      <c r="I13" s="78">
        <v>515000</v>
      </c>
      <c r="J13" s="81">
        <f>J7+J9+J12</f>
        <v>535000</v>
      </c>
      <c r="K13" s="81">
        <f>K7+K9+K12</f>
        <v>517540</v>
      </c>
      <c r="L13" s="82">
        <f>L7+L9+L12</f>
        <v>505000</v>
      </c>
      <c r="M13" s="61">
        <f t="shared" si="1"/>
        <v>518135</v>
      </c>
    </row>
    <row r="14" spans="1:13" ht="18" customHeight="1" x14ac:dyDescent="0.2">
      <c r="A14" s="187" t="s">
        <v>109</v>
      </c>
      <c r="B14" s="187"/>
      <c r="C14" s="187"/>
      <c r="D14" s="92"/>
      <c r="E14" s="92"/>
      <c r="F14" s="92"/>
      <c r="G14" s="93"/>
      <c r="H14" s="94"/>
      <c r="I14" s="92"/>
      <c r="J14" s="59"/>
      <c r="K14" s="64"/>
      <c r="L14" s="60"/>
      <c r="M14" s="95"/>
    </row>
    <row r="15" spans="1:13" ht="21.75" customHeight="1" x14ac:dyDescent="0.2">
      <c r="A15" s="178" t="s">
        <v>110</v>
      </c>
      <c r="B15" s="178"/>
      <c r="C15" s="178"/>
      <c r="D15" s="92"/>
      <c r="E15" s="92"/>
      <c r="F15" s="92"/>
      <c r="G15" s="93"/>
      <c r="H15" s="94"/>
      <c r="I15" s="92"/>
      <c r="J15" s="59"/>
      <c r="K15" s="64"/>
      <c r="L15" s="60"/>
      <c r="M15" s="95"/>
    </row>
    <row r="16" spans="1:13" x14ac:dyDescent="0.2">
      <c r="A16" s="181" t="s">
        <v>115</v>
      </c>
      <c r="B16" s="182"/>
      <c r="C16" s="183"/>
      <c r="D16" s="96">
        <v>-111504</v>
      </c>
      <c r="E16" s="97">
        <f t="shared" ref="E16:E24" si="6">(D16/F16%)*0.01</f>
        <v>0.69689999999999996</v>
      </c>
      <c r="F16" s="56">
        <v>-160000</v>
      </c>
      <c r="G16" s="62">
        <v>-170000</v>
      </c>
      <c r="H16" s="63" t="s">
        <v>84</v>
      </c>
      <c r="I16" s="56">
        <v>-120000</v>
      </c>
      <c r="J16" s="59">
        <v>-160000</v>
      </c>
      <c r="K16" s="64">
        <v>-120000</v>
      </c>
      <c r="L16" s="60">
        <v>-110000</v>
      </c>
      <c r="M16" s="95">
        <f t="shared" ref="M16:M24" si="7">(I16+J16+K16+L16)/4</f>
        <v>-127500</v>
      </c>
    </row>
    <row r="17" spans="1:13" ht="56.25" x14ac:dyDescent="0.2">
      <c r="A17" s="192" t="s">
        <v>116</v>
      </c>
      <c r="B17" s="193"/>
      <c r="C17" s="194"/>
      <c r="D17" s="96">
        <v>-91131</v>
      </c>
      <c r="E17" s="97">
        <f t="shared" si="6"/>
        <v>0.56956874999999996</v>
      </c>
      <c r="F17" s="56">
        <v>-160000</v>
      </c>
      <c r="G17" s="62">
        <v>-198000</v>
      </c>
      <c r="H17" s="63" t="s">
        <v>113</v>
      </c>
      <c r="I17" s="56">
        <v>-100000</v>
      </c>
      <c r="J17" s="59">
        <v>-160000</v>
      </c>
      <c r="K17" s="64">
        <v>-120000</v>
      </c>
      <c r="L17" s="60">
        <v>-100000</v>
      </c>
      <c r="M17" s="95">
        <f t="shared" si="7"/>
        <v>-120000</v>
      </c>
    </row>
    <row r="18" spans="1:13" x14ac:dyDescent="0.2">
      <c r="A18" s="181" t="s">
        <v>117</v>
      </c>
      <c r="B18" s="182"/>
      <c r="C18" s="183"/>
      <c r="D18" s="96">
        <v>-19358</v>
      </c>
      <c r="E18" s="97">
        <f t="shared" si="6"/>
        <v>1.0754444444444446</v>
      </c>
      <c r="F18" s="56">
        <v>-18000</v>
      </c>
      <c r="G18" s="62">
        <v>-22000</v>
      </c>
      <c r="H18" s="63" t="s">
        <v>85</v>
      </c>
      <c r="I18" s="56">
        <v>-30000</v>
      </c>
      <c r="J18" s="59">
        <v>-18000</v>
      </c>
      <c r="K18" s="64">
        <v>-20000</v>
      </c>
      <c r="L18" s="60">
        <v>-34000</v>
      </c>
      <c r="M18" s="95">
        <f t="shared" si="7"/>
        <v>-25500</v>
      </c>
    </row>
    <row r="19" spans="1:13" x14ac:dyDescent="0.2">
      <c r="A19" s="181" t="s">
        <v>118</v>
      </c>
      <c r="B19" s="182"/>
      <c r="C19" s="183"/>
      <c r="D19" s="96">
        <v>-62820</v>
      </c>
      <c r="E19" s="97">
        <f t="shared" si="6"/>
        <v>0.36952941176470588</v>
      </c>
      <c r="F19" s="56">
        <v>-170000</v>
      </c>
      <c r="G19" s="62">
        <v>-80000</v>
      </c>
      <c r="H19" s="63" t="s">
        <v>80</v>
      </c>
      <c r="I19" s="56">
        <v>-145000</v>
      </c>
      <c r="J19" s="59">
        <v>-170000</v>
      </c>
      <c r="K19" s="64">
        <v>-145000</v>
      </c>
      <c r="L19" s="60">
        <v>-153000</v>
      </c>
      <c r="M19" s="95">
        <f t="shared" si="7"/>
        <v>-153250</v>
      </c>
    </row>
    <row r="20" spans="1:13" x14ac:dyDescent="0.2">
      <c r="A20" s="181" t="s">
        <v>119</v>
      </c>
      <c r="B20" s="182"/>
      <c r="C20" s="183"/>
      <c r="D20" s="96">
        <v>-4760</v>
      </c>
      <c r="E20" s="97">
        <f t="shared" si="6"/>
        <v>0.47600000000000003</v>
      </c>
      <c r="F20" s="56">
        <v>-10000</v>
      </c>
      <c r="G20" s="62">
        <v>-15240</v>
      </c>
      <c r="H20" s="63" t="s">
        <v>84</v>
      </c>
      <c r="I20" s="56">
        <v>-10000</v>
      </c>
      <c r="J20" s="59">
        <v>-10000</v>
      </c>
      <c r="K20" s="64">
        <v>-10000</v>
      </c>
      <c r="L20" s="60">
        <v>-10000</v>
      </c>
      <c r="M20" s="95">
        <f t="shared" si="7"/>
        <v>-10000</v>
      </c>
    </row>
    <row r="21" spans="1:13" x14ac:dyDescent="0.2">
      <c r="A21" s="181" t="s">
        <v>120</v>
      </c>
      <c r="B21" s="182"/>
      <c r="C21" s="183"/>
      <c r="D21" s="96">
        <v>0</v>
      </c>
      <c r="E21" s="97">
        <f t="shared" si="6"/>
        <v>0</v>
      </c>
      <c r="F21" s="56">
        <v>-15000</v>
      </c>
      <c r="G21" s="62">
        <v>-30000</v>
      </c>
      <c r="H21" s="63" t="s">
        <v>84</v>
      </c>
      <c r="I21" s="56">
        <v>-10000</v>
      </c>
      <c r="J21" s="59">
        <v>-15000</v>
      </c>
      <c r="K21" s="64">
        <v>-10000</v>
      </c>
      <c r="L21" s="60">
        <v>-10000</v>
      </c>
      <c r="M21" s="95">
        <f t="shared" si="7"/>
        <v>-11250</v>
      </c>
    </row>
    <row r="22" spans="1:13" x14ac:dyDescent="0.2">
      <c r="A22" s="181" t="s">
        <v>121</v>
      </c>
      <c r="B22" s="182"/>
      <c r="C22" s="183"/>
      <c r="D22" s="96">
        <v>-23583</v>
      </c>
      <c r="E22" s="97">
        <f t="shared" si="6"/>
        <v>0.94331999999999994</v>
      </c>
      <c r="F22" s="56">
        <v>-25000</v>
      </c>
      <c r="G22" s="62">
        <v>-25000</v>
      </c>
      <c r="H22" s="63" t="s">
        <v>86</v>
      </c>
      <c r="I22" s="56">
        <v>-10000</v>
      </c>
      <c r="J22" s="59">
        <v>-25000</v>
      </c>
      <c r="K22" s="64">
        <v>-10000</v>
      </c>
      <c r="L22" s="60">
        <v>0</v>
      </c>
      <c r="M22" s="95">
        <f t="shared" si="7"/>
        <v>-11250</v>
      </c>
    </row>
    <row r="23" spans="1:13" x14ac:dyDescent="0.2">
      <c r="A23" s="184" t="s">
        <v>122</v>
      </c>
      <c r="B23" s="185"/>
      <c r="C23" s="186"/>
      <c r="D23" s="96">
        <v>-3466.61</v>
      </c>
      <c r="E23" s="97">
        <f t="shared" si="6"/>
        <v>0.23110733333333336</v>
      </c>
      <c r="F23" s="56">
        <v>-15000</v>
      </c>
      <c r="G23" s="62">
        <v>-15000</v>
      </c>
      <c r="H23" s="63" t="s">
        <v>87</v>
      </c>
      <c r="I23" s="56">
        <v>-5000</v>
      </c>
      <c r="J23" s="59">
        <v>-15000</v>
      </c>
      <c r="K23" s="64">
        <v>-5000</v>
      </c>
      <c r="L23" s="60">
        <v>0</v>
      </c>
      <c r="M23" s="95">
        <f t="shared" si="7"/>
        <v>-6250</v>
      </c>
    </row>
    <row r="24" spans="1:13" ht="22.5" x14ac:dyDescent="0.2">
      <c r="A24" s="181" t="s">
        <v>123</v>
      </c>
      <c r="B24" s="182"/>
      <c r="C24" s="183"/>
      <c r="D24" s="96">
        <v>-1600</v>
      </c>
      <c r="E24" s="97">
        <f t="shared" si="6"/>
        <v>0.10666666666666666</v>
      </c>
      <c r="F24" s="56">
        <v>-15000</v>
      </c>
      <c r="G24" s="62">
        <v>-55000</v>
      </c>
      <c r="H24" s="63" t="s">
        <v>114</v>
      </c>
      <c r="I24" s="56">
        <v>-5000</v>
      </c>
      <c r="J24" s="59">
        <v>-15000</v>
      </c>
      <c r="K24" s="64">
        <v>-5000</v>
      </c>
      <c r="L24" s="60">
        <v>0</v>
      </c>
      <c r="M24" s="95">
        <f t="shared" si="7"/>
        <v>-6250</v>
      </c>
    </row>
    <row r="25" spans="1:13" ht="20.25" customHeight="1" x14ac:dyDescent="0.2">
      <c r="A25" s="98" t="s">
        <v>111</v>
      </c>
      <c r="B25" s="99"/>
      <c r="C25" s="99"/>
      <c r="D25" s="100">
        <f>SUM(D16:D24)</f>
        <v>-318222.61</v>
      </c>
      <c r="E25" s="72">
        <f t="shared" ref="E25" si="8">(D25/F25%)*0.01</f>
        <v>0.54119491496598637</v>
      </c>
      <c r="F25" s="101">
        <f>SUM(F16:F24)</f>
        <v>-588000</v>
      </c>
      <c r="G25" s="196">
        <f>SUM(G16:G24)</f>
        <v>-610240</v>
      </c>
      <c r="H25" s="79"/>
      <c r="I25" s="101">
        <f>SUM(I16:I24)</f>
        <v>-435000</v>
      </c>
      <c r="J25" s="101">
        <f>SUM(J16:J24)</f>
        <v>-588000</v>
      </c>
      <c r="K25" s="101">
        <f>SUM(K16:K24)</f>
        <v>-445000</v>
      </c>
      <c r="L25" s="101">
        <f>SUM(L16:L24)</f>
        <v>-417000</v>
      </c>
      <c r="M25" s="102">
        <f t="shared" si="1"/>
        <v>-471250</v>
      </c>
    </row>
    <row r="26" spans="1:13" ht="12" customHeight="1" x14ac:dyDescent="0.2">
      <c r="A26" s="98" t="s">
        <v>112</v>
      </c>
      <c r="B26" s="99"/>
      <c r="C26" s="99"/>
      <c r="D26" s="99"/>
      <c r="E26" s="99"/>
      <c r="F26" s="99"/>
      <c r="G26" s="62"/>
      <c r="H26" s="62"/>
      <c r="I26" s="99"/>
      <c r="J26" s="59"/>
      <c r="K26" s="64"/>
      <c r="L26" s="60"/>
      <c r="M26" s="95"/>
    </row>
    <row r="27" spans="1:13" ht="12" customHeight="1" x14ac:dyDescent="0.2">
      <c r="A27" s="189" t="s">
        <v>124</v>
      </c>
      <c r="B27" s="190"/>
      <c r="C27" s="191"/>
      <c r="D27" s="96">
        <v>-3500</v>
      </c>
      <c r="E27" s="97">
        <f>(D27/F27%)*0.01</f>
        <v>0.70000000000000007</v>
      </c>
      <c r="F27" s="56">
        <v>-5000</v>
      </c>
      <c r="G27" s="62">
        <v>-6000</v>
      </c>
      <c r="H27" s="63" t="s">
        <v>88</v>
      </c>
      <c r="I27" s="59">
        <v>-5000</v>
      </c>
      <c r="J27" s="59">
        <v>-5000</v>
      </c>
      <c r="K27" s="59">
        <v>-6000</v>
      </c>
      <c r="L27" s="60">
        <v>-5000</v>
      </c>
      <c r="M27" s="95">
        <f t="shared" ref="M27:M34" si="9">(I27+J27+K27+L27)/4</f>
        <v>-5250</v>
      </c>
    </row>
    <row r="28" spans="1:13" ht="12" customHeight="1" x14ac:dyDescent="0.2">
      <c r="A28" s="189" t="s">
        <v>125</v>
      </c>
      <c r="B28" s="190"/>
      <c r="C28" s="191"/>
      <c r="D28" s="96">
        <v>-12000</v>
      </c>
      <c r="E28" s="97">
        <f t="shared" ref="E28:E34" si="10">(D28/F28%)*0.01</f>
        <v>0.8</v>
      </c>
      <c r="F28" s="56">
        <v>-15000</v>
      </c>
      <c r="G28" s="62">
        <v>-15000</v>
      </c>
      <c r="H28" s="63" t="s">
        <v>89</v>
      </c>
      <c r="I28" s="59">
        <v>-12000</v>
      </c>
      <c r="J28" s="59">
        <v>-15000</v>
      </c>
      <c r="K28" s="59">
        <v>-12000</v>
      </c>
      <c r="L28" s="60">
        <v>-12000</v>
      </c>
      <c r="M28" s="95">
        <f t="shared" si="9"/>
        <v>-12750</v>
      </c>
    </row>
    <row r="29" spans="1:13" x14ac:dyDescent="0.2">
      <c r="A29" s="189" t="s">
        <v>126</v>
      </c>
      <c r="B29" s="190"/>
      <c r="C29" s="191"/>
      <c r="D29" s="96">
        <v>0</v>
      </c>
      <c r="E29" s="97">
        <f t="shared" si="10"/>
        <v>0</v>
      </c>
      <c r="F29" s="56">
        <v>-10000</v>
      </c>
      <c r="G29" s="62">
        <v>-5000</v>
      </c>
      <c r="H29" s="63" t="s">
        <v>90</v>
      </c>
      <c r="I29" s="59">
        <v>-5000</v>
      </c>
      <c r="J29" s="59">
        <v>-10000</v>
      </c>
      <c r="K29" s="59">
        <v>-15000</v>
      </c>
      <c r="L29" s="60">
        <v>-5000</v>
      </c>
      <c r="M29" s="95">
        <f t="shared" si="9"/>
        <v>-8750</v>
      </c>
    </row>
    <row r="30" spans="1:13" ht="12" customHeight="1" x14ac:dyDescent="0.2">
      <c r="A30" s="189" t="s">
        <v>127</v>
      </c>
      <c r="B30" s="190"/>
      <c r="C30" s="191"/>
      <c r="D30" s="96">
        <v>-900</v>
      </c>
      <c r="E30" s="97">
        <f t="shared" si="10"/>
        <v>0.6</v>
      </c>
      <c r="F30" s="56">
        <v>-1500</v>
      </c>
      <c r="G30" s="62">
        <v>-1500</v>
      </c>
      <c r="H30" s="63" t="s">
        <v>86</v>
      </c>
      <c r="I30" s="59">
        <v>-3000</v>
      </c>
      <c r="J30" s="59">
        <v>-1500</v>
      </c>
      <c r="K30" s="59">
        <v>-3000</v>
      </c>
      <c r="L30" s="60">
        <v>-3000</v>
      </c>
      <c r="M30" s="95">
        <f t="shared" si="9"/>
        <v>-2625</v>
      </c>
    </row>
    <row r="31" spans="1:13" ht="12" customHeight="1" x14ac:dyDescent="0.2">
      <c r="A31" s="189" t="s">
        <v>129</v>
      </c>
      <c r="B31" s="190"/>
      <c r="C31" s="191"/>
      <c r="D31" s="96">
        <v>-9164.39</v>
      </c>
      <c r="E31" s="97">
        <f t="shared" si="10"/>
        <v>1.8328779999999998</v>
      </c>
      <c r="F31" s="56">
        <v>-5000</v>
      </c>
      <c r="G31" s="62">
        <v>-10000</v>
      </c>
      <c r="H31" s="63" t="s">
        <v>91</v>
      </c>
      <c r="I31" s="59">
        <v>-6000</v>
      </c>
      <c r="J31" s="59">
        <v>-5000</v>
      </c>
      <c r="K31" s="59">
        <v>-10000</v>
      </c>
      <c r="L31" s="60">
        <v>-7000</v>
      </c>
      <c r="M31" s="95">
        <f t="shared" si="9"/>
        <v>-7000</v>
      </c>
    </row>
    <row r="32" spans="1:13" ht="12" customHeight="1" x14ac:dyDescent="0.2">
      <c r="A32" s="189" t="s">
        <v>130</v>
      </c>
      <c r="B32" s="190"/>
      <c r="C32" s="191"/>
      <c r="D32" s="96">
        <v>-6000</v>
      </c>
      <c r="E32" s="97">
        <f t="shared" si="10"/>
        <v>1.2</v>
      </c>
      <c r="F32" s="56">
        <v>-5000</v>
      </c>
      <c r="G32" s="62">
        <v>-10000</v>
      </c>
      <c r="H32" s="63" t="s">
        <v>92</v>
      </c>
      <c r="I32" s="59">
        <v>-17000</v>
      </c>
      <c r="J32" s="59">
        <v>-5000</v>
      </c>
      <c r="K32" s="59">
        <v>-12000</v>
      </c>
      <c r="L32" s="60">
        <v>-20000</v>
      </c>
      <c r="M32" s="95">
        <f t="shared" si="9"/>
        <v>-13500</v>
      </c>
    </row>
    <row r="33" spans="1:14" ht="12" customHeight="1" x14ac:dyDescent="0.2">
      <c r="A33" s="189" t="s">
        <v>128</v>
      </c>
      <c r="B33" s="190"/>
      <c r="C33" s="191"/>
      <c r="D33" s="96">
        <v>-4463.38</v>
      </c>
      <c r="E33" s="97">
        <f t="shared" si="10"/>
        <v>0.89267600000000003</v>
      </c>
      <c r="F33" s="56">
        <v>-5000</v>
      </c>
      <c r="G33" s="62">
        <v>-5000</v>
      </c>
      <c r="H33" s="63" t="s">
        <v>86</v>
      </c>
      <c r="I33" s="59">
        <v>-4000</v>
      </c>
      <c r="J33" s="59">
        <v>-5000</v>
      </c>
      <c r="K33" s="59">
        <v>-3000</v>
      </c>
      <c r="L33" s="60">
        <v>0</v>
      </c>
      <c r="M33" s="95">
        <f t="shared" si="9"/>
        <v>-3000</v>
      </c>
    </row>
    <row r="34" spans="1:14" ht="12" customHeight="1" x14ac:dyDescent="0.2">
      <c r="A34" s="189" t="s">
        <v>131</v>
      </c>
      <c r="B34" s="190"/>
      <c r="C34" s="191"/>
      <c r="D34" s="96">
        <v>-1150</v>
      </c>
      <c r="E34" s="97">
        <f t="shared" si="10"/>
        <v>0.46</v>
      </c>
      <c r="F34" s="56">
        <v>-2500</v>
      </c>
      <c r="G34" s="62">
        <v>-1500</v>
      </c>
      <c r="H34" s="63" t="s">
        <v>93</v>
      </c>
      <c r="I34" s="59">
        <v>0</v>
      </c>
      <c r="J34" s="59">
        <v>-2500</v>
      </c>
      <c r="K34" s="59">
        <v>0</v>
      </c>
      <c r="L34" s="60">
        <v>0</v>
      </c>
      <c r="M34" s="95">
        <f t="shared" si="9"/>
        <v>-625</v>
      </c>
    </row>
    <row r="35" spans="1:14" ht="19.5" customHeight="1" x14ac:dyDescent="0.2">
      <c r="A35" s="172" t="s">
        <v>64</v>
      </c>
      <c r="B35" s="172"/>
      <c r="C35" s="172"/>
      <c r="D35" s="103">
        <f>SUM(D27:D34)</f>
        <v>-37177.769999999997</v>
      </c>
      <c r="E35" s="103">
        <f t="shared" ref="E35:G35" si="11">SUM(E27:E34)</f>
        <v>6.4855539999999996</v>
      </c>
      <c r="F35" s="103">
        <f t="shared" si="11"/>
        <v>-49000</v>
      </c>
      <c r="G35" s="195">
        <f t="shared" si="11"/>
        <v>-54000</v>
      </c>
      <c r="H35" s="195"/>
      <c r="I35" s="103">
        <f t="shared" ref="I35" si="12">SUM(I27:I34)</f>
        <v>-52000</v>
      </c>
      <c r="J35" s="103">
        <f t="shared" ref="J35" si="13">SUM(J27:J34)</f>
        <v>-49000</v>
      </c>
      <c r="K35" s="103">
        <f t="shared" ref="K35" si="14">SUM(K27:K34)</f>
        <v>-61000</v>
      </c>
      <c r="L35" s="103">
        <f t="shared" ref="L35" si="15">SUM(L27:L34)</f>
        <v>-52000</v>
      </c>
      <c r="M35" s="103">
        <f t="shared" ref="M35" si="16">SUM(M27:M34)</f>
        <v>-53500</v>
      </c>
    </row>
    <row r="36" spans="1:14" ht="21.75" customHeight="1" x14ac:dyDescent="0.2">
      <c r="A36" s="172" t="s">
        <v>66</v>
      </c>
      <c r="B36" s="172"/>
      <c r="C36" s="172"/>
      <c r="D36" s="105"/>
      <c r="E36" s="104"/>
      <c r="F36" s="105"/>
      <c r="G36" s="62"/>
      <c r="H36" s="63"/>
      <c r="I36" s="106"/>
      <c r="J36" s="106"/>
      <c r="K36" s="106"/>
      <c r="L36" s="107"/>
      <c r="M36" s="95"/>
    </row>
    <row r="37" spans="1:14" ht="21.75" customHeight="1" x14ac:dyDescent="0.2">
      <c r="A37" s="173" t="s">
        <v>67</v>
      </c>
      <c r="B37" s="173"/>
      <c r="C37" s="173"/>
      <c r="D37" s="108">
        <v>-9667.35</v>
      </c>
      <c r="E37" s="109">
        <f t="shared" ref="E35:E43" si="17">(D37/F37%)*0.01</f>
        <v>0.322245</v>
      </c>
      <c r="F37" s="71">
        <v>-30000</v>
      </c>
      <c r="G37" s="73">
        <v>-15000</v>
      </c>
      <c r="H37" s="74" t="s">
        <v>94</v>
      </c>
      <c r="I37" s="106"/>
      <c r="J37" s="106"/>
      <c r="K37" s="106"/>
      <c r="L37" s="107"/>
      <c r="M37" s="95"/>
    </row>
    <row r="38" spans="1:14" ht="21.75" customHeight="1" x14ac:dyDescent="0.2">
      <c r="A38" s="173" t="s">
        <v>68</v>
      </c>
      <c r="B38" s="173"/>
      <c r="C38" s="173"/>
      <c r="D38" s="110">
        <v>0</v>
      </c>
      <c r="E38" s="109">
        <f t="shared" si="17"/>
        <v>0</v>
      </c>
      <c r="F38" s="71">
        <v>-15000</v>
      </c>
      <c r="G38" s="73">
        <v>-5000</v>
      </c>
      <c r="H38" s="74" t="s">
        <v>87</v>
      </c>
      <c r="I38" s="106"/>
      <c r="J38" s="106"/>
      <c r="K38" s="106"/>
      <c r="L38" s="107"/>
      <c r="M38" s="95"/>
    </row>
    <row r="39" spans="1:14" ht="21.75" customHeight="1" x14ac:dyDescent="0.2">
      <c r="A39" s="172" t="s">
        <v>69</v>
      </c>
      <c r="B39" s="172"/>
      <c r="C39" s="172"/>
      <c r="D39" s="78">
        <f>SUM(D36:D38)</f>
        <v>-9667.35</v>
      </c>
      <c r="E39" s="104">
        <f t="shared" si="17"/>
        <v>0.21483000000000002</v>
      </c>
      <c r="F39" s="78">
        <f>SUM(F36:F38)</f>
        <v>-45000</v>
      </c>
      <c r="G39" s="79">
        <f>SUM(G37:G38)</f>
        <v>-20000</v>
      </c>
      <c r="H39" s="80"/>
      <c r="I39" s="69">
        <f>I35</f>
        <v>-52000</v>
      </c>
      <c r="J39" s="69">
        <f t="shared" ref="J39:M39" si="18">J35</f>
        <v>-49000</v>
      </c>
      <c r="K39" s="69">
        <f t="shared" si="18"/>
        <v>-61000</v>
      </c>
      <c r="L39" s="70">
        <f t="shared" si="18"/>
        <v>-52000</v>
      </c>
      <c r="M39" s="111">
        <f t="shared" si="18"/>
        <v>-53500</v>
      </c>
      <c r="N39" s="40"/>
    </row>
    <row r="40" spans="1:14" ht="27.75" customHeight="1" x14ac:dyDescent="0.2">
      <c r="A40" s="175" t="s">
        <v>70</v>
      </c>
      <c r="B40" s="175"/>
      <c r="C40" s="175"/>
      <c r="D40" s="112">
        <v>-365067.73</v>
      </c>
      <c r="E40" s="104">
        <f t="shared" si="17"/>
        <v>0.54732793103448274</v>
      </c>
      <c r="F40" s="78">
        <v>-667000</v>
      </c>
      <c r="G40" s="79">
        <f>G25+G35+G39</f>
        <v>-684240</v>
      </c>
      <c r="H40" s="80"/>
      <c r="I40" s="113">
        <v>-515000</v>
      </c>
      <c r="J40" s="114">
        <f>J25+J35</f>
        <v>-637000</v>
      </c>
      <c r="K40" s="114">
        <f>K25+K35</f>
        <v>-506000</v>
      </c>
      <c r="L40" s="115">
        <f>L25+L35</f>
        <v>-469000</v>
      </c>
      <c r="M40" s="116">
        <f>M25+M35</f>
        <v>-524750</v>
      </c>
    </row>
    <row r="41" spans="1:14" ht="29.1" customHeight="1" x14ac:dyDescent="0.2">
      <c r="A41" s="174" t="s">
        <v>65</v>
      </c>
      <c r="B41" s="174"/>
      <c r="C41" s="174"/>
      <c r="D41" s="78">
        <v>107389.27</v>
      </c>
      <c r="E41" s="104">
        <f>(D41/F41%)*0.01</f>
        <v>-0.84558480314960638</v>
      </c>
      <c r="F41" s="78">
        <v>-127000</v>
      </c>
      <c r="G41" s="79">
        <f>G13+G40</f>
        <v>-230490</v>
      </c>
      <c r="H41" s="80"/>
      <c r="I41" s="117">
        <f>I13+I40</f>
        <v>0</v>
      </c>
      <c r="J41" s="117">
        <f>J13+J40</f>
        <v>-102000</v>
      </c>
      <c r="K41" s="117">
        <f>K13+K40</f>
        <v>11540</v>
      </c>
      <c r="L41" s="118">
        <f>L13+L40</f>
        <v>36000</v>
      </c>
      <c r="M41" s="119">
        <f>M13+M40</f>
        <v>-6615</v>
      </c>
      <c r="N41" s="40"/>
    </row>
    <row r="42" spans="1:14" ht="29.25" customHeight="1" x14ac:dyDescent="0.2">
      <c r="A42" s="175" t="s">
        <v>71</v>
      </c>
      <c r="B42" s="175"/>
      <c r="C42" s="175"/>
      <c r="D42" s="78">
        <v>107389.27</v>
      </c>
      <c r="E42" s="104">
        <f t="shared" si="17"/>
        <v>-0.84558480314960638</v>
      </c>
      <c r="F42" s="78">
        <v>-127000</v>
      </c>
      <c r="G42" s="120"/>
      <c r="H42" s="121"/>
      <c r="I42" s="122">
        <v>0</v>
      </c>
      <c r="J42" s="75">
        <f>J13+J41</f>
        <v>433000</v>
      </c>
      <c r="K42" s="76">
        <v>0</v>
      </c>
      <c r="L42" s="77">
        <v>0</v>
      </c>
      <c r="M42" s="123">
        <f t="shared" si="1"/>
        <v>108250</v>
      </c>
    </row>
    <row r="43" spans="1:14" ht="27" customHeight="1" x14ac:dyDescent="0.2">
      <c r="A43" s="174" t="s">
        <v>72</v>
      </c>
      <c r="B43" s="174"/>
      <c r="C43" s="174"/>
      <c r="D43" s="78">
        <v>107389.27</v>
      </c>
      <c r="E43" s="104">
        <f t="shared" si="17"/>
        <v>-0.84558480314960638</v>
      </c>
      <c r="F43" s="78">
        <v>-127000</v>
      </c>
      <c r="G43" s="120"/>
      <c r="H43" s="121"/>
      <c r="I43" s="122">
        <v>0</v>
      </c>
      <c r="J43" s="75">
        <v>0</v>
      </c>
      <c r="K43" s="76">
        <v>0</v>
      </c>
      <c r="L43" s="77">
        <v>0</v>
      </c>
      <c r="M43" s="123">
        <f t="shared" si="1"/>
        <v>0</v>
      </c>
    </row>
    <row r="44" spans="1:14" ht="21" customHeight="1" x14ac:dyDescent="0.2">
      <c r="A44" s="175" t="s">
        <v>73</v>
      </c>
      <c r="B44" s="175"/>
      <c r="C44" s="175"/>
      <c r="D44" s="78">
        <v>-107389.27</v>
      </c>
      <c r="E44" s="104"/>
      <c r="F44" s="122">
        <v>0</v>
      </c>
      <c r="G44" s="120"/>
      <c r="H44" s="121"/>
      <c r="I44" s="122">
        <v>0</v>
      </c>
      <c r="J44" s="75">
        <v>0</v>
      </c>
      <c r="K44" s="76">
        <v>0</v>
      </c>
      <c r="L44" s="77">
        <v>0</v>
      </c>
      <c r="M44" s="123">
        <f t="shared" si="1"/>
        <v>0</v>
      </c>
    </row>
    <row r="45" spans="1:14" ht="20.100000000000001" customHeight="1" x14ac:dyDescent="0.2">
      <c r="A45" s="175" t="s">
        <v>74</v>
      </c>
      <c r="B45" s="175"/>
      <c r="C45" s="175"/>
      <c r="D45" s="78">
        <v>-107389.27</v>
      </c>
      <c r="E45" s="104"/>
      <c r="F45" s="122">
        <v>0</v>
      </c>
      <c r="G45" s="124"/>
      <c r="H45" s="125"/>
      <c r="I45" s="110">
        <v>0</v>
      </c>
      <c r="J45" s="75">
        <v>0</v>
      </c>
      <c r="K45" s="76">
        <v>0</v>
      </c>
      <c r="L45" s="77">
        <v>0</v>
      </c>
      <c r="M45" s="123">
        <f t="shared" si="1"/>
        <v>0</v>
      </c>
    </row>
    <row r="46" spans="1:14" x14ac:dyDescent="0.2">
      <c r="A46" s="174" t="s">
        <v>75</v>
      </c>
      <c r="B46" s="174"/>
      <c r="C46" s="174"/>
      <c r="D46" s="122">
        <v>0</v>
      </c>
      <c r="E46" s="104"/>
      <c r="F46" s="78">
        <v>-127000</v>
      </c>
      <c r="G46" s="79">
        <v>-230490</v>
      </c>
      <c r="H46" s="121"/>
      <c r="I46" s="122">
        <v>0</v>
      </c>
      <c r="J46" s="75">
        <v>433000</v>
      </c>
      <c r="K46" s="76">
        <v>0</v>
      </c>
      <c r="L46" s="77">
        <v>0</v>
      </c>
      <c r="M46" s="123">
        <f t="shared" si="1"/>
        <v>108250</v>
      </c>
    </row>
    <row r="47" spans="1:14" ht="12.75" customHeight="1" x14ac:dyDescent="0.2">
      <c r="A47" s="126"/>
      <c r="B47" s="126"/>
      <c r="C47" s="126"/>
      <c r="D47" s="126"/>
      <c r="E47" s="126"/>
      <c r="F47" s="126"/>
      <c r="G47" s="127"/>
      <c r="H47" s="127"/>
      <c r="I47" s="126"/>
      <c r="J47" s="126"/>
      <c r="K47" s="126"/>
      <c r="L47" s="126"/>
      <c r="M47" s="126"/>
    </row>
    <row r="48" spans="1:14" ht="25.5" customHeight="1" x14ac:dyDescent="0.2">
      <c r="A48" s="126"/>
      <c r="B48" s="126"/>
      <c r="C48" s="126"/>
      <c r="D48" s="171" t="s">
        <v>76</v>
      </c>
      <c r="E48" s="171"/>
      <c r="F48" s="171"/>
      <c r="G48" s="128" t="s">
        <v>77</v>
      </c>
      <c r="H48" s="128"/>
      <c r="I48" s="129" t="s">
        <v>56</v>
      </c>
      <c r="J48" s="129"/>
      <c r="K48" s="129" t="s">
        <v>57</v>
      </c>
      <c r="L48" s="129" t="s">
        <v>58</v>
      </c>
      <c r="M48" s="130" t="s">
        <v>62</v>
      </c>
    </row>
    <row r="49" spans="13:13" ht="12.75" customHeight="1" x14ac:dyDescent="0.2">
      <c r="M49" s="39"/>
    </row>
    <row r="50" spans="13:13" ht="12.75" customHeight="1" x14ac:dyDescent="0.2"/>
    <row r="51" spans="13:13" ht="12.75" customHeight="1" x14ac:dyDescent="0.2"/>
  </sheetData>
  <mergeCells count="45">
    <mergeCell ref="A33:C33"/>
    <mergeCell ref="A34:C34"/>
    <mergeCell ref="A28:C28"/>
    <mergeCell ref="A29:C29"/>
    <mergeCell ref="A30:C30"/>
    <mergeCell ref="A31:C31"/>
    <mergeCell ref="A32:C32"/>
    <mergeCell ref="A1:C1"/>
    <mergeCell ref="A2:C2"/>
    <mergeCell ref="A7:C7"/>
    <mergeCell ref="A8:C8"/>
    <mergeCell ref="A5:C5"/>
    <mergeCell ref="A6:C6"/>
    <mergeCell ref="A3:C3"/>
    <mergeCell ref="A4:C4"/>
    <mergeCell ref="A13:C13"/>
    <mergeCell ref="A14:C14"/>
    <mergeCell ref="A11:C11"/>
    <mergeCell ref="A12:C12"/>
    <mergeCell ref="A9:C9"/>
    <mergeCell ref="A10:C10"/>
    <mergeCell ref="A15:C15"/>
    <mergeCell ref="A24:C24"/>
    <mergeCell ref="A22:C22"/>
    <mergeCell ref="A20:C20"/>
    <mergeCell ref="A21:C21"/>
    <mergeCell ref="A16:C16"/>
    <mergeCell ref="A17:C17"/>
    <mergeCell ref="A18:C18"/>
    <mergeCell ref="A19:C19"/>
    <mergeCell ref="A23:C23"/>
    <mergeCell ref="A27:C27"/>
    <mergeCell ref="D48:F48"/>
    <mergeCell ref="A35:C35"/>
    <mergeCell ref="A36:C36"/>
    <mergeCell ref="A37:C37"/>
    <mergeCell ref="A38:C38"/>
    <mergeCell ref="A39:C39"/>
    <mergeCell ref="A46:C46"/>
    <mergeCell ref="A44:C44"/>
    <mergeCell ref="A45:C45"/>
    <mergeCell ref="A42:C42"/>
    <mergeCell ref="A43:C43"/>
    <mergeCell ref="A41:C41"/>
    <mergeCell ref="A40:C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Pettersson</dc:creator>
  <cp:lastModifiedBy>Admin</cp:lastModifiedBy>
  <cp:lastPrinted>2019-09-11T15:57:49Z</cp:lastPrinted>
  <dcterms:created xsi:type="dcterms:W3CDTF">2018-08-21T17:11:40Z</dcterms:created>
  <dcterms:modified xsi:type="dcterms:W3CDTF">2019-09-12T08:38:31Z</dcterms:modified>
</cp:coreProperties>
</file>